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ooner\Box Sync\Projects\UK\Spec Sites\Nick\Osiers Road Wandsworth\Land\Planning\Planning Applications\Revised Scheme Submission Feb 1st 2019\Appraisal\"/>
    </mc:Choice>
  </mc:AlternateContent>
  <xr:revisionPtr revIDLastSave="0" documentId="13_ncr:1_{5AC338E6-281F-4185-9BA1-2CED84E0A735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Summary" sheetId="1" r:id="rId1"/>
    <sheet name="All" sheetId="2" r:id="rId2"/>
    <sheet name="Block_A" sheetId="3" r:id="rId3"/>
    <sheet name="Block_B1" sheetId="4" r:id="rId4"/>
    <sheet name="Block_B2" sheetId="5" r:id="rId5"/>
    <sheet name="TOTALs" sheetId="6" r:id="rId6"/>
  </sheets>
  <externalReferences>
    <externalReference r:id="rId7"/>
  </externalReferences>
  <definedNames>
    <definedName name="_xlnm.Print_Area" localSheetId="1">All!$A$2:$U$85</definedName>
    <definedName name="_xlnm.Print_Area" localSheetId="2">Block_A!$A$2:$N$135</definedName>
    <definedName name="_xlnm.Print_Area" localSheetId="3">Block_B1!$A$1:$O$154</definedName>
    <definedName name="_xlnm.Print_Area" localSheetId="4">Block_B2!$A$1:$N$206</definedName>
    <definedName name="_xlnm.Print_Area" localSheetId="0">Summary!$A$2:$Q$44</definedName>
    <definedName name="_xlnm.Print_Area" localSheetId="5">TOTALs!$A$1:$T$91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2" i="6" l="1"/>
  <c r="C79" i="6"/>
  <c r="E74" i="6"/>
  <c r="E73" i="6"/>
  <c r="E72" i="6"/>
  <c r="K24" i="1" l="1"/>
  <c r="K22" i="1"/>
  <c r="K20" i="1"/>
  <c r="F20" i="1"/>
  <c r="F12" i="1"/>
  <c r="F16" i="1" s="1"/>
  <c r="J16" i="1" s="1"/>
  <c r="E76" i="6"/>
  <c r="G75" i="6"/>
  <c r="D75" i="6"/>
  <c r="G74" i="6"/>
  <c r="D74" i="6"/>
  <c r="G73" i="6"/>
  <c r="D73" i="6"/>
  <c r="O72" i="6"/>
  <c r="G72" i="6"/>
  <c r="D72" i="6"/>
  <c r="F44" i="6"/>
  <c r="E44" i="6"/>
  <c r="F43" i="6"/>
  <c r="C55" i="6" s="1"/>
  <c r="D55" i="6" s="1"/>
  <c r="E43" i="6"/>
  <c r="C54" i="6" s="1"/>
  <c r="L189" i="5"/>
  <c r="O33" i="6" s="1"/>
  <c r="G154" i="5"/>
  <c r="F154" i="5"/>
  <c r="E154" i="5"/>
  <c r="D154" i="5"/>
  <c r="M153" i="5"/>
  <c r="G153" i="5"/>
  <c r="F153" i="5"/>
  <c r="E153" i="5"/>
  <c r="D153" i="5"/>
  <c r="H151" i="5"/>
  <c r="H150" i="5"/>
  <c r="H149" i="5"/>
  <c r="H148" i="5"/>
  <c r="H147" i="5"/>
  <c r="H146" i="5"/>
  <c r="G144" i="5"/>
  <c r="F144" i="5"/>
  <c r="E144" i="5"/>
  <c r="D144" i="5"/>
  <c r="M143" i="5"/>
  <c r="G143" i="5"/>
  <c r="F143" i="5"/>
  <c r="E143" i="5"/>
  <c r="D143" i="5"/>
  <c r="H141" i="5"/>
  <c r="H140" i="5"/>
  <c r="H139" i="5"/>
  <c r="H138" i="5"/>
  <c r="H137" i="5"/>
  <c r="H136" i="5"/>
  <c r="G134" i="5"/>
  <c r="F134" i="5"/>
  <c r="E134" i="5"/>
  <c r="D134" i="5"/>
  <c r="M133" i="5"/>
  <c r="G133" i="5"/>
  <c r="F133" i="5"/>
  <c r="E133" i="5"/>
  <c r="D133" i="5"/>
  <c r="H129" i="5"/>
  <c r="H128" i="5"/>
  <c r="H127" i="5"/>
  <c r="H126" i="5"/>
  <c r="H125" i="5"/>
  <c r="G123" i="5"/>
  <c r="F123" i="5"/>
  <c r="E123" i="5"/>
  <c r="D123" i="5"/>
  <c r="M122" i="5"/>
  <c r="G122" i="5"/>
  <c r="F122" i="5"/>
  <c r="E122" i="5"/>
  <c r="D122" i="5"/>
  <c r="J122" i="5" s="1"/>
  <c r="K122" i="5" s="1"/>
  <c r="N122" i="5" s="1"/>
  <c r="H120" i="5"/>
  <c r="H119" i="5"/>
  <c r="H118" i="5"/>
  <c r="H117" i="5"/>
  <c r="H116" i="5"/>
  <c r="H115" i="5"/>
  <c r="H114" i="5"/>
  <c r="G112" i="5"/>
  <c r="F112" i="5"/>
  <c r="E112" i="5"/>
  <c r="D112" i="5"/>
  <c r="M111" i="5"/>
  <c r="G111" i="5"/>
  <c r="F111" i="5"/>
  <c r="E111" i="5"/>
  <c r="D111" i="5"/>
  <c r="H110" i="5"/>
  <c r="H109" i="5"/>
  <c r="H108" i="5"/>
  <c r="H107" i="5"/>
  <c r="H106" i="5"/>
  <c r="H105" i="5"/>
  <c r="H104" i="5"/>
  <c r="H103" i="5"/>
  <c r="G101" i="5"/>
  <c r="F101" i="5"/>
  <c r="E101" i="5"/>
  <c r="D101" i="5"/>
  <c r="M100" i="5"/>
  <c r="G100" i="5"/>
  <c r="F100" i="5"/>
  <c r="E100" i="5"/>
  <c r="D100" i="5"/>
  <c r="H98" i="5"/>
  <c r="H97" i="5"/>
  <c r="H96" i="5"/>
  <c r="H95" i="5"/>
  <c r="H94" i="5"/>
  <c r="H93" i="5"/>
  <c r="H92" i="5"/>
  <c r="H91" i="5"/>
  <c r="H90" i="5"/>
  <c r="G88" i="5"/>
  <c r="F88" i="5"/>
  <c r="E88" i="5"/>
  <c r="D88" i="5"/>
  <c r="M87" i="5"/>
  <c r="G87" i="5"/>
  <c r="F87" i="5"/>
  <c r="E87" i="5"/>
  <c r="D87" i="5"/>
  <c r="H84" i="5"/>
  <c r="H83" i="5"/>
  <c r="H82" i="5"/>
  <c r="H81" i="5"/>
  <c r="H80" i="5"/>
  <c r="H79" i="5"/>
  <c r="H78" i="5"/>
  <c r="H77" i="5"/>
  <c r="G75" i="5"/>
  <c r="F75" i="5"/>
  <c r="E75" i="5"/>
  <c r="D75" i="5"/>
  <c r="M74" i="5"/>
  <c r="G74" i="5"/>
  <c r="F74" i="5"/>
  <c r="E74" i="5"/>
  <c r="D74" i="5"/>
  <c r="H71" i="5"/>
  <c r="H70" i="5"/>
  <c r="H69" i="5"/>
  <c r="H68" i="5"/>
  <c r="H67" i="5"/>
  <c r="H66" i="5"/>
  <c r="H65" i="5"/>
  <c r="H64" i="5"/>
  <c r="G62" i="5"/>
  <c r="F62" i="5"/>
  <c r="E62" i="5"/>
  <c r="D62" i="5"/>
  <c r="M61" i="5"/>
  <c r="G61" i="5"/>
  <c r="F61" i="5"/>
  <c r="E61" i="5"/>
  <c r="D61" i="5"/>
  <c r="H58" i="5"/>
  <c r="H57" i="5"/>
  <c r="H56" i="5"/>
  <c r="H55" i="5"/>
  <c r="H54" i="5"/>
  <c r="H53" i="5"/>
  <c r="H52" i="5"/>
  <c r="H51" i="5"/>
  <c r="G49" i="5"/>
  <c r="F49" i="5"/>
  <c r="E49" i="5"/>
  <c r="D49" i="5"/>
  <c r="M48" i="5"/>
  <c r="G48" i="5"/>
  <c r="F48" i="5"/>
  <c r="E48" i="5"/>
  <c r="D48" i="5"/>
  <c r="H45" i="5"/>
  <c r="H44" i="5"/>
  <c r="H43" i="5"/>
  <c r="H42" i="5"/>
  <c r="H41" i="5"/>
  <c r="H40" i="5"/>
  <c r="H39" i="5"/>
  <c r="H38" i="5"/>
  <c r="G36" i="5"/>
  <c r="F36" i="5"/>
  <c r="E36" i="5"/>
  <c r="D36" i="5"/>
  <c r="M35" i="5"/>
  <c r="G35" i="5"/>
  <c r="F35" i="5"/>
  <c r="E35" i="5"/>
  <c r="D35" i="5"/>
  <c r="H32" i="5"/>
  <c r="H31" i="5"/>
  <c r="H30" i="5"/>
  <c r="H29" i="5"/>
  <c r="H28" i="5"/>
  <c r="H27" i="5"/>
  <c r="H26" i="5"/>
  <c r="H25" i="5"/>
  <c r="G23" i="5"/>
  <c r="F23" i="5"/>
  <c r="E23" i="5"/>
  <c r="D23" i="5"/>
  <c r="M22" i="5"/>
  <c r="G22" i="5"/>
  <c r="F22" i="5"/>
  <c r="E22" i="5"/>
  <c r="D22" i="5"/>
  <c r="J22" i="5" s="1"/>
  <c r="K22" i="5" s="1"/>
  <c r="N22" i="5" s="1"/>
  <c r="H19" i="5"/>
  <c r="H18" i="5"/>
  <c r="H17" i="5"/>
  <c r="H16" i="5"/>
  <c r="H15" i="5"/>
  <c r="H14" i="5"/>
  <c r="H13" i="5"/>
  <c r="H12" i="5"/>
  <c r="M136" i="4"/>
  <c r="O19" i="6" s="1"/>
  <c r="H129" i="4"/>
  <c r="G129" i="4"/>
  <c r="F129" i="4"/>
  <c r="E129" i="4"/>
  <c r="D129" i="4"/>
  <c r="N128" i="4"/>
  <c r="G128" i="4"/>
  <c r="F128" i="4"/>
  <c r="E128" i="4"/>
  <c r="H117" i="4"/>
  <c r="G117" i="4"/>
  <c r="F117" i="4"/>
  <c r="E117" i="4"/>
  <c r="D117" i="4"/>
  <c r="N116" i="4"/>
  <c r="G116" i="4"/>
  <c r="F116" i="4"/>
  <c r="E116" i="4"/>
  <c r="D116" i="4"/>
  <c r="K116" i="4" s="1"/>
  <c r="L116" i="4" s="1"/>
  <c r="O116" i="4" s="1"/>
  <c r="I109" i="4"/>
  <c r="I108" i="4"/>
  <c r="I107" i="4"/>
  <c r="H105" i="4"/>
  <c r="G105" i="4"/>
  <c r="F105" i="4"/>
  <c r="E105" i="4"/>
  <c r="D105" i="4"/>
  <c r="N104" i="4"/>
  <c r="G104" i="4"/>
  <c r="F104" i="4"/>
  <c r="E104" i="4"/>
  <c r="D104" i="4"/>
  <c r="I99" i="4"/>
  <c r="I98" i="4"/>
  <c r="I97" i="4"/>
  <c r="I96" i="4"/>
  <c r="H94" i="4"/>
  <c r="G94" i="4"/>
  <c r="F94" i="4"/>
  <c r="E94" i="4"/>
  <c r="D94" i="4"/>
  <c r="N93" i="4"/>
  <c r="G93" i="4"/>
  <c r="F93" i="4"/>
  <c r="E93" i="4"/>
  <c r="D93" i="4"/>
  <c r="I90" i="4"/>
  <c r="I89" i="4"/>
  <c r="I88" i="4"/>
  <c r="I87" i="4"/>
  <c r="I86" i="4"/>
  <c r="I85" i="4"/>
  <c r="I84" i="4"/>
  <c r="H82" i="4"/>
  <c r="G82" i="4"/>
  <c r="F82" i="4"/>
  <c r="E82" i="4"/>
  <c r="D82" i="4"/>
  <c r="N81" i="4"/>
  <c r="G81" i="4"/>
  <c r="F81" i="4"/>
  <c r="E81" i="4"/>
  <c r="D81" i="4"/>
  <c r="K81" i="4" s="1"/>
  <c r="L81" i="4" s="1"/>
  <c r="O81" i="4" s="1"/>
  <c r="I78" i="4"/>
  <c r="I76" i="4"/>
  <c r="I75" i="4"/>
  <c r="I74" i="4"/>
  <c r="I73" i="4"/>
  <c r="I72" i="4"/>
  <c r="H70" i="4"/>
  <c r="G70" i="4"/>
  <c r="F70" i="4"/>
  <c r="E70" i="4"/>
  <c r="D70" i="4"/>
  <c r="N69" i="4"/>
  <c r="G69" i="4"/>
  <c r="F69" i="4"/>
  <c r="E69" i="4"/>
  <c r="D69" i="4"/>
  <c r="K69" i="4" s="1"/>
  <c r="L69" i="4" s="1"/>
  <c r="O69" i="4" s="1"/>
  <c r="I67" i="4"/>
  <c r="I66" i="4"/>
  <c r="I65" i="4"/>
  <c r="I64" i="4"/>
  <c r="I63" i="4"/>
  <c r="I62" i="4"/>
  <c r="I61" i="4"/>
  <c r="I60" i="4"/>
  <c r="H58" i="4"/>
  <c r="G58" i="4"/>
  <c r="F58" i="4"/>
  <c r="E58" i="4"/>
  <c r="D58" i="4"/>
  <c r="N57" i="4"/>
  <c r="H57" i="4"/>
  <c r="G57" i="4"/>
  <c r="F57" i="4"/>
  <c r="E57" i="4"/>
  <c r="D57" i="4"/>
  <c r="I55" i="4"/>
  <c r="I54" i="4"/>
  <c r="I53" i="4"/>
  <c r="I52" i="4"/>
  <c r="I51" i="4"/>
  <c r="I50" i="4"/>
  <c r="I49" i="4"/>
  <c r="I48" i="4"/>
  <c r="H46" i="4"/>
  <c r="G46" i="4"/>
  <c r="F46" i="4"/>
  <c r="E46" i="4"/>
  <c r="D46" i="4"/>
  <c r="N45" i="4"/>
  <c r="H45" i="4"/>
  <c r="G45" i="4"/>
  <c r="F45" i="4"/>
  <c r="E45" i="4"/>
  <c r="D45" i="4"/>
  <c r="I43" i="4"/>
  <c r="I42" i="4"/>
  <c r="I41" i="4"/>
  <c r="I40" i="4"/>
  <c r="I39" i="4"/>
  <c r="I38" i="4"/>
  <c r="I37" i="4"/>
  <c r="I36" i="4"/>
  <c r="H34" i="4"/>
  <c r="G34" i="4"/>
  <c r="F34" i="4"/>
  <c r="E34" i="4"/>
  <c r="D34" i="4"/>
  <c r="N33" i="4"/>
  <c r="N136" i="4" s="1"/>
  <c r="P19" i="6" s="1"/>
  <c r="H33" i="4"/>
  <c r="G33" i="4"/>
  <c r="F33" i="4"/>
  <c r="E33" i="4"/>
  <c r="K33" i="4" s="1"/>
  <c r="L33" i="4" s="1"/>
  <c r="O33" i="4" s="1"/>
  <c r="D33" i="4"/>
  <c r="I31" i="4"/>
  <c r="I30" i="4"/>
  <c r="I29" i="4"/>
  <c r="I28" i="4"/>
  <c r="I27" i="4"/>
  <c r="I26" i="4"/>
  <c r="I25" i="4"/>
  <c r="I24" i="4"/>
  <c r="H22" i="4"/>
  <c r="G22" i="4"/>
  <c r="F22" i="4"/>
  <c r="E22" i="4"/>
  <c r="D22" i="4"/>
  <c r="N21" i="4"/>
  <c r="H21" i="4"/>
  <c r="G21" i="4"/>
  <c r="F21" i="4"/>
  <c r="E21" i="4"/>
  <c r="D21" i="4"/>
  <c r="I19" i="4"/>
  <c r="I18" i="4"/>
  <c r="I17" i="4"/>
  <c r="I16" i="4"/>
  <c r="I15" i="4"/>
  <c r="I14" i="4"/>
  <c r="I13" i="4"/>
  <c r="I12" i="4"/>
  <c r="L119" i="3"/>
  <c r="O13" i="6" s="1"/>
  <c r="H113" i="3"/>
  <c r="G103" i="3"/>
  <c r="F103" i="3"/>
  <c r="E103" i="3"/>
  <c r="D103" i="3"/>
  <c r="M102" i="3"/>
  <c r="G102" i="3"/>
  <c r="F102" i="3"/>
  <c r="E102" i="3"/>
  <c r="D102" i="3"/>
  <c r="H101" i="3"/>
  <c r="H100" i="3"/>
  <c r="H99" i="3"/>
  <c r="H98" i="3"/>
  <c r="H97" i="3"/>
  <c r="G95" i="3"/>
  <c r="F95" i="3"/>
  <c r="E95" i="3"/>
  <c r="D95" i="3"/>
  <c r="M94" i="3"/>
  <c r="G94" i="3"/>
  <c r="F94" i="3"/>
  <c r="E94" i="3"/>
  <c r="D94" i="3"/>
  <c r="H92" i="3"/>
  <c r="H91" i="3"/>
  <c r="H90" i="3"/>
  <c r="H89" i="3"/>
  <c r="H88" i="3"/>
  <c r="G85" i="3"/>
  <c r="F85" i="3"/>
  <c r="E85" i="3"/>
  <c r="D85" i="3"/>
  <c r="M84" i="3"/>
  <c r="G84" i="3"/>
  <c r="F84" i="3"/>
  <c r="E84" i="3"/>
  <c r="D84" i="3"/>
  <c r="H82" i="3"/>
  <c r="H81" i="3"/>
  <c r="H80" i="3"/>
  <c r="H79" i="3"/>
  <c r="H78" i="3"/>
  <c r="G76" i="3"/>
  <c r="F76" i="3"/>
  <c r="E76" i="3"/>
  <c r="D76" i="3"/>
  <c r="M75" i="3"/>
  <c r="G75" i="3"/>
  <c r="F75" i="3"/>
  <c r="E75" i="3"/>
  <c r="D75" i="3"/>
  <c r="H73" i="3"/>
  <c r="H72" i="3"/>
  <c r="H71" i="3"/>
  <c r="H70" i="3"/>
  <c r="H69" i="3"/>
  <c r="G67" i="3"/>
  <c r="F67" i="3"/>
  <c r="E67" i="3"/>
  <c r="D67" i="3"/>
  <c r="M66" i="3"/>
  <c r="G66" i="3"/>
  <c r="F66" i="3"/>
  <c r="E66" i="3"/>
  <c r="D66" i="3"/>
  <c r="H64" i="3"/>
  <c r="H63" i="3"/>
  <c r="H62" i="3"/>
  <c r="H61" i="3"/>
  <c r="H60" i="3"/>
  <c r="G58" i="3"/>
  <c r="F58" i="3"/>
  <c r="E58" i="3"/>
  <c r="D58" i="3"/>
  <c r="M57" i="3"/>
  <c r="G57" i="3"/>
  <c r="F57" i="3"/>
  <c r="E57" i="3"/>
  <c r="D57" i="3"/>
  <c r="H55" i="3"/>
  <c r="H54" i="3"/>
  <c r="H53" i="3"/>
  <c r="H52" i="3"/>
  <c r="H51" i="3"/>
  <c r="G49" i="3"/>
  <c r="F49" i="3"/>
  <c r="E49" i="3"/>
  <c r="D49" i="3"/>
  <c r="M48" i="3"/>
  <c r="G48" i="3"/>
  <c r="F48" i="3"/>
  <c r="E48" i="3"/>
  <c r="D48" i="3"/>
  <c r="H46" i="3"/>
  <c r="H45" i="3"/>
  <c r="H44" i="3"/>
  <c r="H43" i="3"/>
  <c r="H42" i="3"/>
  <c r="G40" i="3"/>
  <c r="F40" i="3"/>
  <c r="E40" i="3"/>
  <c r="D40" i="3"/>
  <c r="M39" i="3"/>
  <c r="G39" i="3"/>
  <c r="F39" i="3"/>
  <c r="F119" i="3" s="1"/>
  <c r="E39" i="3"/>
  <c r="D39" i="3"/>
  <c r="H37" i="3"/>
  <c r="H36" i="3"/>
  <c r="H35" i="3"/>
  <c r="H34" i="3"/>
  <c r="H33" i="3"/>
  <c r="G31" i="3"/>
  <c r="F31" i="3"/>
  <c r="E31" i="3"/>
  <c r="D31" i="3"/>
  <c r="M30" i="3"/>
  <c r="G30" i="3"/>
  <c r="G119" i="3" s="1"/>
  <c r="F30" i="3"/>
  <c r="E30" i="3"/>
  <c r="D30" i="3"/>
  <c r="D119" i="3" s="1"/>
  <c r="H28" i="3"/>
  <c r="H27" i="3"/>
  <c r="H26" i="3"/>
  <c r="H25" i="3"/>
  <c r="H24" i="3"/>
  <c r="D22" i="3"/>
  <c r="D21" i="3"/>
  <c r="D73" i="2"/>
  <c r="D61" i="2"/>
  <c r="H51" i="2"/>
  <c r="F51" i="2"/>
  <c r="G38" i="2"/>
  <c r="D38" i="2"/>
  <c r="R23" i="2"/>
  <c r="P23" i="2"/>
  <c r="N23" i="2"/>
  <c r="J23" i="2"/>
  <c r="G23" i="2"/>
  <c r="D23" i="2"/>
  <c r="T21" i="2"/>
  <c r="T23" i="2" s="1"/>
  <c r="F25" i="2" s="1"/>
  <c r="H21" i="2"/>
  <c r="H23" i="2" s="1"/>
  <c r="E21" i="2"/>
  <c r="E23" i="2" s="1"/>
  <c r="G14" i="2"/>
  <c r="H14" i="2" s="1"/>
  <c r="F14" i="2"/>
  <c r="D14" i="2"/>
  <c r="G13" i="2"/>
  <c r="H13" i="2" s="1"/>
  <c r="F13" i="2"/>
  <c r="D13" i="2"/>
  <c r="I16" i="1"/>
  <c r="I14" i="1"/>
  <c r="J12" i="1"/>
  <c r="I12" i="1"/>
  <c r="J10" i="1"/>
  <c r="I10" i="1"/>
  <c r="G10" i="1"/>
  <c r="J74" i="5" l="1"/>
  <c r="K74" i="5" s="1"/>
  <c r="N74" i="5" s="1"/>
  <c r="J13" i="6"/>
  <c r="D135" i="4"/>
  <c r="D137" i="4" s="1"/>
  <c r="I137" i="4" s="1"/>
  <c r="G189" i="5"/>
  <c r="J33" i="6" s="1"/>
  <c r="J44" i="6" s="1"/>
  <c r="F188" i="5"/>
  <c r="G13" i="6"/>
  <c r="H119" i="3"/>
  <c r="I13" i="6"/>
  <c r="J66" i="3"/>
  <c r="K66" i="3" s="1"/>
  <c r="N66" i="3" s="1"/>
  <c r="J102" i="3"/>
  <c r="K21" i="4"/>
  <c r="L21" i="4" s="1"/>
  <c r="O21" i="4" s="1"/>
  <c r="F136" i="4"/>
  <c r="I19" i="6" s="1"/>
  <c r="H135" i="4"/>
  <c r="K18" i="6" s="1"/>
  <c r="E135" i="4"/>
  <c r="J35" i="5"/>
  <c r="K35" i="5" s="1"/>
  <c r="N35" i="5" s="1"/>
  <c r="J87" i="5"/>
  <c r="K87" i="5" s="1"/>
  <c r="N87" i="5" s="1"/>
  <c r="M189" i="5"/>
  <c r="P33" i="6" s="1"/>
  <c r="G188" i="5"/>
  <c r="H15" i="2"/>
  <c r="D118" i="3"/>
  <c r="D120" i="3" s="1"/>
  <c r="E118" i="3"/>
  <c r="H12" i="6" s="1"/>
  <c r="G136" i="4"/>
  <c r="J19" i="6" s="1"/>
  <c r="K45" i="4"/>
  <c r="L45" i="4" s="1"/>
  <c r="O45" i="4" s="1"/>
  <c r="H136" i="4"/>
  <c r="K19" i="6" s="1"/>
  <c r="K44" i="6" s="1"/>
  <c r="K57" i="4"/>
  <c r="L57" i="4" s="1"/>
  <c r="O57" i="4" s="1"/>
  <c r="K128" i="4"/>
  <c r="L128" i="4" s="1"/>
  <c r="J48" i="5"/>
  <c r="K48" i="5" s="1"/>
  <c r="N48" i="5" s="1"/>
  <c r="F189" i="5"/>
  <c r="I33" i="6" s="1"/>
  <c r="J133" i="5"/>
  <c r="K133" i="5" s="1"/>
  <c r="N133" i="5" s="1"/>
  <c r="J143" i="5"/>
  <c r="K143" i="5" s="1"/>
  <c r="N143" i="5" s="1"/>
  <c r="D76" i="6"/>
  <c r="J39" i="3"/>
  <c r="K39" i="3" s="1"/>
  <c r="N39" i="3" s="1"/>
  <c r="J57" i="3"/>
  <c r="K57" i="3" s="1"/>
  <c r="N57" i="3" s="1"/>
  <c r="J75" i="3"/>
  <c r="K75" i="3" s="1"/>
  <c r="N75" i="3" s="1"/>
  <c r="D136" i="4"/>
  <c r="G19" i="6" s="1"/>
  <c r="G44" i="6" s="1"/>
  <c r="J61" i="5"/>
  <c r="K61" i="5" s="1"/>
  <c r="N61" i="5" s="1"/>
  <c r="J100" i="5"/>
  <c r="K100" i="5" s="1"/>
  <c r="N100" i="5" s="1"/>
  <c r="M119" i="3"/>
  <c r="P13" i="6" s="1"/>
  <c r="P44" i="6" s="1"/>
  <c r="I32" i="6"/>
  <c r="G15" i="2"/>
  <c r="F118" i="3"/>
  <c r="K102" i="3"/>
  <c r="G118" i="3"/>
  <c r="G120" i="3" s="1"/>
  <c r="H18" i="6"/>
  <c r="J32" i="6"/>
  <c r="J94" i="3"/>
  <c r="K94" i="3" s="1"/>
  <c r="N94" i="3" s="1"/>
  <c r="K104" i="4"/>
  <c r="L104" i="4" s="1"/>
  <c r="O104" i="4" s="1"/>
  <c r="O44" i="6"/>
  <c r="D189" i="5"/>
  <c r="G33" i="6" s="1"/>
  <c r="G76" i="6"/>
  <c r="E79" i="6" s="1"/>
  <c r="F73" i="6" s="1"/>
  <c r="E119" i="3"/>
  <c r="J48" i="3"/>
  <c r="K48" i="3" s="1"/>
  <c r="N48" i="3" s="1"/>
  <c r="K93" i="4"/>
  <c r="L93" i="4" s="1"/>
  <c r="O93" i="4" s="1"/>
  <c r="E136" i="4"/>
  <c r="H19" i="6" s="1"/>
  <c r="F135" i="4"/>
  <c r="F137" i="4" s="1"/>
  <c r="E189" i="5"/>
  <c r="J30" i="3"/>
  <c r="K30" i="3" s="1"/>
  <c r="N30" i="3" s="1"/>
  <c r="G12" i="1"/>
  <c r="G16" i="1" s="1"/>
  <c r="J84" i="3"/>
  <c r="K84" i="3" s="1"/>
  <c r="N84" i="3" s="1"/>
  <c r="G135" i="4"/>
  <c r="G137" i="4" s="1"/>
  <c r="J111" i="5"/>
  <c r="K111" i="5" s="1"/>
  <c r="N111" i="5" s="1"/>
  <c r="D188" i="5"/>
  <c r="D190" i="5" s="1"/>
  <c r="D54" i="6"/>
  <c r="E188" i="5"/>
  <c r="J153" i="5"/>
  <c r="I44" i="6" l="1"/>
  <c r="F190" i="5"/>
  <c r="H190" i="5" s="1"/>
  <c r="M73" i="6"/>
  <c r="G190" i="5"/>
  <c r="M74" i="6"/>
  <c r="F75" i="6"/>
  <c r="K136" i="4"/>
  <c r="M19" i="6" s="1"/>
  <c r="H120" i="3"/>
  <c r="G18" i="6"/>
  <c r="G12" i="6"/>
  <c r="H13" i="6"/>
  <c r="H44" i="6" s="1"/>
  <c r="D121" i="3"/>
  <c r="F120" i="3"/>
  <c r="D45" i="2"/>
  <c r="D10" i="6"/>
  <c r="E124" i="3"/>
  <c r="D124" i="3"/>
  <c r="G124" i="3"/>
  <c r="J12" i="6"/>
  <c r="G136" i="3"/>
  <c r="L136" i="4"/>
  <c r="H43" i="6"/>
  <c r="I18" i="6"/>
  <c r="J119" i="3"/>
  <c r="M13" i="6" s="1"/>
  <c r="D138" i="4"/>
  <c r="G141" i="4" s="1"/>
  <c r="D192" i="5"/>
  <c r="G32" i="6"/>
  <c r="J34" i="6" s="1"/>
  <c r="I12" i="6"/>
  <c r="F14" i="6" s="1"/>
  <c r="F124" i="3"/>
  <c r="J18" i="6"/>
  <c r="K153" i="5"/>
  <c r="J189" i="5"/>
  <c r="M33" i="6" s="1"/>
  <c r="F72" i="6"/>
  <c r="F74" i="6"/>
  <c r="K43" i="6"/>
  <c r="K119" i="3"/>
  <c r="N102" i="3"/>
  <c r="E20" i="6"/>
  <c r="G14" i="6"/>
  <c r="O73" i="6" l="1"/>
  <c r="M76" i="6"/>
  <c r="O74" i="6"/>
  <c r="G43" i="6"/>
  <c r="M44" i="6"/>
  <c r="E14" i="6"/>
  <c r="H20" i="6"/>
  <c r="J14" i="6"/>
  <c r="K20" i="6"/>
  <c r="F20" i="6"/>
  <c r="C57" i="6"/>
  <c r="G20" i="6"/>
  <c r="K189" i="5"/>
  <c r="N153" i="5"/>
  <c r="I14" i="6"/>
  <c r="H14" i="6"/>
  <c r="C60" i="6"/>
  <c r="J43" i="6"/>
  <c r="J20" i="6"/>
  <c r="D30" i="6"/>
  <c r="D48" i="6" s="1"/>
  <c r="D49" i="2"/>
  <c r="F195" i="5"/>
  <c r="G195" i="5"/>
  <c r="C56" i="6"/>
  <c r="D195" i="5"/>
  <c r="I43" i="6"/>
  <c r="I20" i="6"/>
  <c r="N19" i="6"/>
  <c r="O136" i="4"/>
  <c r="N13" i="6"/>
  <c r="Q13" i="6" s="1"/>
  <c r="N119" i="3"/>
  <c r="F76" i="6"/>
  <c r="E195" i="5"/>
  <c r="H34" i="6"/>
  <c r="G34" i="6"/>
  <c r="G116" i="6" s="1"/>
  <c r="F34" i="6"/>
  <c r="E34" i="6"/>
  <c r="D47" i="2"/>
  <c r="D16" i="6"/>
  <c r="H141" i="4"/>
  <c r="D141" i="4"/>
  <c r="E141" i="4"/>
  <c r="F141" i="4"/>
  <c r="I34" i="6"/>
  <c r="D51" i="2" l="1"/>
  <c r="C67" i="6"/>
  <c r="D79" i="6" s="1"/>
  <c r="K79" i="6"/>
  <c r="O76" i="6"/>
  <c r="H45" i="6"/>
  <c r="E54" i="6"/>
  <c r="E55" i="6"/>
  <c r="D60" i="6"/>
  <c r="E60" i="6"/>
  <c r="F45" i="6"/>
  <c r="N189" i="5"/>
  <c r="N33" i="6"/>
  <c r="Q33" i="6" s="1"/>
  <c r="Q19" i="6"/>
  <c r="E45" i="6"/>
  <c r="J45" i="6"/>
  <c r="C59" i="6"/>
  <c r="C58" i="6"/>
  <c r="I45" i="6"/>
  <c r="E56" i="6"/>
  <c r="D56" i="6"/>
  <c r="G45" i="6"/>
  <c r="K45" i="6"/>
  <c r="D57" i="6"/>
  <c r="E57" i="6"/>
  <c r="L73" i="6" l="1"/>
  <c r="L72" i="6"/>
  <c r="L79" i="6"/>
  <c r="L74" i="6"/>
  <c r="M79" i="6"/>
  <c r="D67" i="6"/>
  <c r="C61" i="6"/>
  <c r="E58" i="6"/>
  <c r="E61" i="6" s="1"/>
  <c r="D58" i="6"/>
  <c r="N44" i="6"/>
  <c r="Q44" i="6" s="1"/>
  <c r="E59" i="6"/>
  <c r="D59" i="6"/>
  <c r="N79" i="6" l="1"/>
  <c r="F79" i="6"/>
  <c r="L76" i="6"/>
  <c r="D61" i="6"/>
  <c r="N72" i="6"/>
  <c r="N74" i="6"/>
  <c r="N73" i="6"/>
  <c r="N76" i="6" l="1"/>
</calcChain>
</file>

<file path=xl/sharedStrings.xml><?xml version="1.0" encoding="utf-8"?>
<sst xmlns="http://schemas.openxmlformats.org/spreadsheetml/2006/main" count="904" uniqueCount="320">
  <si>
    <t xml:space="preserve">5865 - Osiers Road </t>
  </si>
  <si>
    <t>Approximate Area Schedule</t>
  </si>
  <si>
    <t>GENERAL</t>
  </si>
  <si>
    <t>Rev</t>
  </si>
  <si>
    <t>-</t>
  </si>
  <si>
    <t>AREAS</t>
  </si>
  <si>
    <t>NIA (m2)</t>
  </si>
  <si>
    <t>NIA (ft)</t>
  </si>
  <si>
    <t>GIA (m2)</t>
  </si>
  <si>
    <t>GIA (ft)</t>
  </si>
  <si>
    <t>Efficiency %</t>
  </si>
  <si>
    <t xml:space="preserve">COMMERCIAL AREA </t>
  </si>
  <si>
    <t xml:space="preserve">RESIDENTIAL AREA </t>
  </si>
  <si>
    <t>BASEMENT AREA</t>
  </si>
  <si>
    <t xml:space="preserve">TOTAL DEVELOPMENT </t>
  </si>
  <si>
    <t>QUANTUM</t>
  </si>
  <si>
    <t>TOTAL RESIDENTIAL UNITS</t>
  </si>
  <si>
    <t xml:space="preserve">A </t>
  </si>
  <si>
    <t xml:space="preserve">B1 </t>
  </si>
  <si>
    <t xml:space="preserve">B2 </t>
  </si>
  <si>
    <t>These areas have been measured off preliminary drawings using the stated conventions:</t>
  </si>
  <si>
    <r>
      <t>§</t>
    </r>
    <r>
      <rPr>
        <sz val="8"/>
        <color rgb="FF000000"/>
        <rFont val="Times New Roman"/>
        <family val="1"/>
      </rPr>
      <t xml:space="preserve">         </t>
    </r>
    <r>
      <rPr>
        <sz val="8"/>
        <color rgb="FF000000"/>
        <rFont val="Helvetica 55 Roman"/>
        <family val="2"/>
      </rPr>
      <t>There is design development yet to take place that might affect them.</t>
    </r>
  </si>
  <si>
    <r>
      <t>§</t>
    </r>
    <r>
      <rPr>
        <sz val="8"/>
        <color rgb="FF000000"/>
        <rFont val="Times New Roman"/>
        <family val="1"/>
      </rPr>
      <t xml:space="preserve">         </t>
    </r>
    <r>
      <rPr>
        <sz val="8"/>
        <color rgb="FF000000"/>
        <rFont val="Helvetica 55 Roman"/>
        <family val="2"/>
      </rPr>
      <t>The building may present anomalies in relation to surveyed/drawn plans (include for existing).</t>
    </r>
  </si>
  <si>
    <r>
      <t>§</t>
    </r>
    <r>
      <rPr>
        <sz val="8"/>
        <color rgb="FF000000"/>
        <rFont val="Times New Roman"/>
        <family val="1"/>
      </rPr>
      <t xml:space="preserve">         </t>
    </r>
    <r>
      <rPr>
        <sz val="8"/>
        <color rgb="FF000000"/>
        <rFont val="Helvetica 55 Roman"/>
        <family val="2"/>
      </rPr>
      <t>The Contractor is required to work to specific tolerances during construction.</t>
    </r>
  </si>
  <si>
    <t xml:space="preserve">Take account of these factors before planning any financial or property development purpose or strategy. </t>
  </si>
  <si>
    <t xml:space="preserve"> Seek confirmation of areas before decision-making.</t>
  </si>
  <si>
    <t>The areas are approximate.  They relate to the likely areas of the building at the current state of design.</t>
  </si>
  <si>
    <t>PRE APP</t>
  </si>
  <si>
    <t xml:space="preserve">Rev </t>
  </si>
  <si>
    <t>COMMERCIAL RETAIL AREAS (NIA)</t>
  </si>
  <si>
    <t>Nett Internal Area (NIA)</t>
  </si>
  <si>
    <t>Ground Floor</t>
  </si>
  <si>
    <t>First Floor</t>
  </si>
  <si>
    <t>TOTAL</t>
  </si>
  <si>
    <t xml:space="preserve">Unit </t>
  </si>
  <si>
    <t>m2</t>
  </si>
  <si>
    <t>ft2</t>
  </si>
  <si>
    <t>Building A</t>
  </si>
  <si>
    <t>Building B</t>
  </si>
  <si>
    <t xml:space="preserve">TOTAL </t>
  </si>
  <si>
    <t>CARPARK AREAS</t>
  </si>
  <si>
    <t>GIA (Overall Basement Area)</t>
  </si>
  <si>
    <t>NIA</t>
  </si>
  <si>
    <t xml:space="preserve">Disabled Parking </t>
  </si>
  <si>
    <t xml:space="preserve">Electrical Charging </t>
  </si>
  <si>
    <t>Standard / Electrical</t>
  </si>
  <si>
    <t xml:space="preserve">Satandard Spaces </t>
  </si>
  <si>
    <t xml:space="preserve">Street Spaces </t>
  </si>
  <si>
    <t>Total Car Spaces</t>
  </si>
  <si>
    <t>Building</t>
  </si>
  <si>
    <t>Spaces</t>
  </si>
  <si>
    <t xml:space="preserve">Spaces </t>
  </si>
  <si>
    <t>ALL</t>
  </si>
  <si>
    <t>Total Parking Spaces</t>
  </si>
  <si>
    <t>REFUSE PROVISION (Residential)</t>
  </si>
  <si>
    <t xml:space="preserve">Refuse Storage Area m2 </t>
  </si>
  <si>
    <t xml:space="preserve">No of 1100L Eurobins Required </t>
  </si>
  <si>
    <t xml:space="preserve">Core </t>
  </si>
  <si>
    <t>A1</t>
  </si>
  <si>
    <t>B1</t>
  </si>
  <si>
    <t>CYCLE PROVISION (Residential)</t>
  </si>
  <si>
    <t xml:space="preserve"> 1 + 2 +3 Beds </t>
  </si>
  <si>
    <t>Area m2</t>
  </si>
  <si>
    <t>B2</t>
  </si>
  <si>
    <t>ANCILLARY/PLANT AREAS</t>
  </si>
  <si>
    <t xml:space="preserve">Building </t>
  </si>
  <si>
    <t xml:space="preserve">All </t>
  </si>
  <si>
    <t xml:space="preserve">LOBBY AREAS </t>
  </si>
  <si>
    <t>Includes Back of House Area for Block A</t>
  </si>
  <si>
    <t>Block A</t>
  </si>
  <si>
    <t xml:space="preserve">NIA m2 </t>
  </si>
  <si>
    <t>NIA ft2</t>
  </si>
  <si>
    <t xml:space="preserve">Total </t>
  </si>
  <si>
    <t>EFFICIENCY %</t>
  </si>
  <si>
    <t>FLOOR LEVEL</t>
  </si>
  <si>
    <t>TENURE</t>
  </si>
  <si>
    <t>FLAT</t>
  </si>
  <si>
    <t>1B/2P</t>
  </si>
  <si>
    <t>2B/3P</t>
  </si>
  <si>
    <t>2B/4P</t>
  </si>
  <si>
    <t>3B/5P</t>
  </si>
  <si>
    <t>NIA m2</t>
  </si>
  <si>
    <t>GIA m2</t>
  </si>
  <si>
    <t>P-1</t>
  </si>
  <si>
    <t>1A-0.01 (D)</t>
  </si>
  <si>
    <t>1A-0.02 (D)</t>
  </si>
  <si>
    <t>1A-0.03 (D)</t>
  </si>
  <si>
    <t>1A-0.04 (D)</t>
  </si>
  <si>
    <t>1A-0.05 (D)</t>
  </si>
  <si>
    <t>1A-0.06 (D)</t>
  </si>
  <si>
    <t>FLOOR AREA</t>
  </si>
  <si>
    <t>UNITS</t>
  </si>
  <si>
    <t>P02</t>
  </si>
  <si>
    <t>A1-2-01</t>
  </si>
  <si>
    <t>A1-2-02</t>
  </si>
  <si>
    <t>A1-2-03</t>
  </si>
  <si>
    <t>A1-2-04</t>
  </si>
  <si>
    <r>
      <t>A1-2-05</t>
    </r>
    <r>
      <rPr>
        <b/>
        <sz val="8"/>
        <color rgb="FF000000"/>
        <rFont val="Arial"/>
        <family val="2"/>
      </rPr>
      <t xml:space="preserve"> (w/c)</t>
    </r>
  </si>
  <si>
    <t>GIA</t>
  </si>
  <si>
    <t>P03</t>
  </si>
  <si>
    <t>A1-3-01</t>
  </si>
  <si>
    <t>A1-3-02</t>
  </si>
  <si>
    <t>A1-3-03</t>
  </si>
  <si>
    <t>A1-3-04</t>
  </si>
  <si>
    <r>
      <t>A1-3-05</t>
    </r>
    <r>
      <rPr>
        <b/>
        <sz val="8"/>
        <color rgb="FF000000"/>
        <rFont val="Arial"/>
        <family val="2"/>
      </rPr>
      <t xml:space="preserve"> (w/c)</t>
    </r>
  </si>
  <si>
    <t>P04</t>
  </si>
  <si>
    <t>A1-4-01</t>
  </si>
  <si>
    <t>A1-4-02</t>
  </si>
  <si>
    <t>A1-4-03</t>
  </si>
  <si>
    <t>A1-4-04</t>
  </si>
  <si>
    <r>
      <t>A1-4-05</t>
    </r>
    <r>
      <rPr>
        <b/>
        <sz val="8"/>
        <color rgb="FF000000"/>
        <rFont val="Arial"/>
        <family val="2"/>
      </rPr>
      <t xml:space="preserve"> (w/c)</t>
    </r>
  </si>
  <si>
    <t>P05</t>
  </si>
  <si>
    <t>A1-5-01</t>
  </si>
  <si>
    <t>A1-5-02</t>
  </si>
  <si>
    <t>A1-5-03</t>
  </si>
  <si>
    <t>A1-5-04</t>
  </si>
  <si>
    <t>A1-5-05</t>
  </si>
  <si>
    <t>P06</t>
  </si>
  <si>
    <t>A1-6-01</t>
  </si>
  <si>
    <t>A1-6-02</t>
  </si>
  <si>
    <t>A1-6-03</t>
  </si>
  <si>
    <t>A1-6-04</t>
  </si>
  <si>
    <t>A1-6-05</t>
  </si>
  <si>
    <t>P07</t>
  </si>
  <si>
    <t>A1-7-01</t>
  </si>
  <si>
    <t>A1-7-02</t>
  </si>
  <si>
    <t>A1-7-03</t>
  </si>
  <si>
    <t>A1-7-04</t>
  </si>
  <si>
    <t>A1-7-05</t>
  </si>
  <si>
    <t>P08</t>
  </si>
  <si>
    <t>A1-8-01</t>
  </si>
  <si>
    <t>A1-8-02</t>
  </si>
  <si>
    <t>A1-8-03</t>
  </si>
  <si>
    <t>A1-8-04</t>
  </si>
  <si>
    <t>A1-8-05</t>
  </si>
  <si>
    <t>P09</t>
  </si>
  <si>
    <t>A1-9-01</t>
  </si>
  <si>
    <t>A1-9-02</t>
  </si>
  <si>
    <t>A1-9-03</t>
  </si>
  <si>
    <t>A1-9-04</t>
  </si>
  <si>
    <t>A1-9-05</t>
  </si>
  <si>
    <t>P10</t>
  </si>
  <si>
    <t xml:space="preserve">TOTAL NO. OF UNITS </t>
  </si>
  <si>
    <t>Efficiency</t>
  </si>
  <si>
    <t>TOTAL AREA</t>
  </si>
  <si>
    <t>TOTAL UNITS</t>
  </si>
  <si>
    <t>Mix %</t>
  </si>
  <si>
    <t>Block B1</t>
  </si>
  <si>
    <t>4B/6P</t>
  </si>
  <si>
    <t>B1-2-01</t>
  </si>
  <si>
    <t>B1-2-02</t>
  </si>
  <si>
    <t>B1-2-03</t>
  </si>
  <si>
    <t xml:space="preserve">B1-2-04 </t>
  </si>
  <si>
    <t xml:space="preserve">B1-2-05 </t>
  </si>
  <si>
    <t>B1-2-06 (w/c)</t>
  </si>
  <si>
    <t xml:space="preserve">B1-3-01 </t>
  </si>
  <si>
    <t xml:space="preserve">B1-3-02 </t>
  </si>
  <si>
    <t>B1-3-03</t>
  </si>
  <si>
    <t xml:space="preserve">B1-3-04 </t>
  </si>
  <si>
    <t>B1-3-05</t>
  </si>
  <si>
    <t>B1-3-06</t>
  </si>
  <si>
    <t xml:space="preserve">B1-4-01 </t>
  </si>
  <si>
    <t xml:space="preserve">B1-4-02 </t>
  </si>
  <si>
    <t>B1-4-03</t>
  </si>
  <si>
    <t xml:space="preserve">B1-4-04 </t>
  </si>
  <si>
    <t xml:space="preserve">B1-4-05 </t>
  </si>
  <si>
    <t>B1-4-06</t>
  </si>
  <si>
    <r>
      <t xml:space="preserve">B1-5-01 </t>
    </r>
    <r>
      <rPr>
        <b/>
        <sz val="8"/>
        <color rgb="FF000000"/>
        <rFont val="Arial"/>
        <family val="2"/>
      </rPr>
      <t>(w/c)</t>
    </r>
  </si>
  <si>
    <t>B1-5-02</t>
  </si>
  <si>
    <t>B1-5-03</t>
  </si>
  <si>
    <t xml:space="preserve">B1-5-04 </t>
  </si>
  <si>
    <r>
      <t xml:space="preserve">B1-5-05 </t>
    </r>
    <r>
      <rPr>
        <b/>
        <sz val="8"/>
        <color rgb="FF000000"/>
        <rFont val="Arial"/>
        <family val="2"/>
      </rPr>
      <t>(w/c)</t>
    </r>
  </si>
  <si>
    <t>B1-6-01 (w/c)</t>
  </si>
  <si>
    <t>B1-6-02</t>
  </si>
  <si>
    <t>B1-6-03</t>
  </si>
  <si>
    <t>B1-6-04</t>
  </si>
  <si>
    <t>B1-6-05 (w/c)</t>
  </si>
  <si>
    <t>B1-7-01 (w/c)</t>
  </si>
  <si>
    <t>B1-7-02</t>
  </si>
  <si>
    <t>B1-7-03</t>
  </si>
  <si>
    <t>B1-7-04</t>
  </si>
  <si>
    <t>B1-7-05 (w/c)</t>
  </si>
  <si>
    <t>B1-8-01 (w/c)</t>
  </si>
  <si>
    <t>B1-8-02</t>
  </si>
  <si>
    <t>B1-8-03</t>
  </si>
  <si>
    <t>B1-8-04</t>
  </si>
  <si>
    <t>B1-8-05 (w/c)</t>
  </si>
  <si>
    <t>B1-9-01</t>
  </si>
  <si>
    <t>B1-9-02</t>
  </si>
  <si>
    <r>
      <t xml:space="preserve">B1-9-03 </t>
    </r>
    <r>
      <rPr>
        <b/>
        <sz val="8"/>
        <color rgb="FF000000"/>
        <rFont val="Arial"/>
        <family val="2"/>
      </rPr>
      <t>(w/c)</t>
    </r>
  </si>
  <si>
    <t>B1-9-04 (w/c)</t>
  </si>
  <si>
    <t>B1-10-01</t>
  </si>
  <si>
    <t xml:space="preserve">B1-10-02 </t>
  </si>
  <si>
    <t>B1-10-03</t>
  </si>
  <si>
    <t>TOTAL NO. OF UNITS</t>
  </si>
  <si>
    <t>Block B2</t>
  </si>
  <si>
    <t>B2-2-01</t>
  </si>
  <si>
    <t>B2-2-02</t>
  </si>
  <si>
    <t>B2-2-03</t>
  </si>
  <si>
    <t>B2-2-04</t>
  </si>
  <si>
    <t>B2-2-05</t>
  </si>
  <si>
    <t>B2-2-06</t>
  </si>
  <si>
    <t xml:space="preserve">B2-2-07 </t>
  </si>
  <si>
    <t>B2-2-08</t>
  </si>
  <si>
    <t>B2-3-01</t>
  </si>
  <si>
    <t>B2-3-02</t>
  </si>
  <si>
    <t>B2-3-03</t>
  </si>
  <si>
    <t>B2-3-04</t>
  </si>
  <si>
    <t>B2-3-05</t>
  </si>
  <si>
    <t>B2-3-06</t>
  </si>
  <si>
    <r>
      <t xml:space="preserve">B2-3-07 </t>
    </r>
    <r>
      <rPr>
        <b/>
        <sz val="8"/>
        <color rgb="FF000000"/>
        <rFont val="Arial"/>
        <family val="2"/>
      </rPr>
      <t>(w/c)</t>
    </r>
  </si>
  <si>
    <t>B2-3-08</t>
  </si>
  <si>
    <t>B2-4-01</t>
  </si>
  <si>
    <t>B2-4-02</t>
  </si>
  <si>
    <t>B2-4-03</t>
  </si>
  <si>
    <t>B2-4-04</t>
  </si>
  <si>
    <t>B2-4-05</t>
  </si>
  <si>
    <t>B2-4-06</t>
  </si>
  <si>
    <r>
      <t xml:space="preserve">B2-4-07 </t>
    </r>
    <r>
      <rPr>
        <b/>
        <sz val="8"/>
        <color rgb="FF000000"/>
        <rFont val="Arial"/>
        <family val="2"/>
      </rPr>
      <t>(w/c)</t>
    </r>
  </si>
  <si>
    <t>B2-4-08</t>
  </si>
  <si>
    <t>B2-5-01</t>
  </si>
  <si>
    <t>B2-5-02</t>
  </si>
  <si>
    <t>B2-5-03</t>
  </si>
  <si>
    <t>B2-5-04</t>
  </si>
  <si>
    <t>B2-5-05</t>
  </si>
  <si>
    <t>B2-5-06</t>
  </si>
  <si>
    <r>
      <t xml:space="preserve">B2-5-07 </t>
    </r>
    <r>
      <rPr>
        <b/>
        <sz val="8"/>
        <color rgb="FF000000"/>
        <rFont val="Arial"/>
        <family val="2"/>
      </rPr>
      <t>(w/c)</t>
    </r>
  </si>
  <si>
    <t>B2-5-08</t>
  </si>
  <si>
    <t>B2-6-01</t>
  </si>
  <si>
    <t>B2-6-02</t>
  </si>
  <si>
    <t>B2-6-03</t>
  </si>
  <si>
    <t>B2-6-04</t>
  </si>
  <si>
    <t>B2-6-05</t>
  </si>
  <si>
    <t>B2-6-06</t>
  </si>
  <si>
    <t>B2-6-07</t>
  </si>
  <si>
    <t>B2-6-08</t>
  </si>
  <si>
    <t>B2-7-01</t>
  </si>
  <si>
    <t>B2-7-02</t>
  </si>
  <si>
    <t>B2-7-03</t>
  </si>
  <si>
    <t>B2-7-04</t>
  </si>
  <si>
    <t>B2-7-05</t>
  </si>
  <si>
    <t>B2-7-06</t>
  </si>
  <si>
    <t>B2-7-07</t>
  </si>
  <si>
    <t>B2-7-08</t>
  </si>
  <si>
    <t>B2-8-01</t>
  </si>
  <si>
    <t>B2-8-02</t>
  </si>
  <si>
    <t>B2-8-03</t>
  </si>
  <si>
    <t>B2-8-04</t>
  </si>
  <si>
    <t>B2-8-05</t>
  </si>
  <si>
    <t>B2-8-06</t>
  </si>
  <si>
    <t>B2-8-07</t>
  </si>
  <si>
    <t>B2-8-08</t>
  </si>
  <si>
    <t>B2-9-01</t>
  </si>
  <si>
    <t>B2-9-02</t>
  </si>
  <si>
    <t>B2-9-03</t>
  </si>
  <si>
    <t>B2-9-04</t>
  </si>
  <si>
    <t>B2-9-05</t>
  </si>
  <si>
    <t>B2-9-06</t>
  </si>
  <si>
    <t>B2-9-07</t>
  </si>
  <si>
    <t>B2-9-08</t>
  </si>
  <si>
    <t>B2-10-01</t>
  </si>
  <si>
    <t>B2-10-02</t>
  </si>
  <si>
    <t>B2-10-03</t>
  </si>
  <si>
    <t>B2-10-04</t>
  </si>
  <si>
    <t>B2-10-05</t>
  </si>
  <si>
    <t>B2-10-06</t>
  </si>
  <si>
    <t>B2-10-07</t>
  </si>
  <si>
    <t>P11</t>
  </si>
  <si>
    <t>B2-11-01</t>
  </si>
  <si>
    <t>B2-11-02</t>
  </si>
  <si>
    <t>B2-11-03</t>
  </si>
  <si>
    <t>B2-11-04</t>
  </si>
  <si>
    <t>B2-11-05</t>
  </si>
  <si>
    <t>P12</t>
  </si>
  <si>
    <t>B2-12-01</t>
  </si>
  <si>
    <t>B2-12-02</t>
  </si>
  <si>
    <t>B2-12-03</t>
  </si>
  <si>
    <t>B2-12-04</t>
  </si>
  <si>
    <t>B2-12-05</t>
  </si>
  <si>
    <t>P13</t>
  </si>
  <si>
    <t>B2-13-01</t>
  </si>
  <si>
    <t>B2-13-02</t>
  </si>
  <si>
    <t>B2-13-03</t>
  </si>
  <si>
    <t>B2-13-04</t>
  </si>
  <si>
    <t xml:space="preserve">Rev  </t>
  </si>
  <si>
    <t xml:space="preserve">Studio </t>
  </si>
  <si>
    <t>1B/1P</t>
  </si>
  <si>
    <t>Total Mix %</t>
  </si>
  <si>
    <t xml:space="preserve">Block B1 </t>
  </si>
  <si>
    <t xml:space="preserve">Block B2 </t>
  </si>
  <si>
    <t>TOTALS</t>
  </si>
  <si>
    <t>UNIT SUMMARY</t>
  </si>
  <si>
    <t>Unit</t>
  </si>
  <si>
    <t>Total</t>
  </si>
  <si>
    <t xml:space="preserve">Hab/Room </t>
  </si>
  <si>
    <t>%</t>
  </si>
  <si>
    <t>`</t>
  </si>
  <si>
    <t>Mix Summary</t>
  </si>
  <si>
    <t>Units</t>
  </si>
  <si>
    <t xml:space="preserve">Hab Room </t>
  </si>
  <si>
    <t xml:space="preserve">Target </t>
  </si>
  <si>
    <t>No of</t>
  </si>
  <si>
    <t>Hab Room %</t>
  </si>
  <si>
    <t xml:space="preserve">Hab  </t>
  </si>
  <si>
    <t xml:space="preserve"> Mix %</t>
  </si>
  <si>
    <t>% 2B/4P</t>
  </si>
  <si>
    <t>% 3B/5P</t>
  </si>
  <si>
    <t xml:space="preserve">Unit% </t>
  </si>
  <si>
    <t xml:space="preserve">Units </t>
  </si>
  <si>
    <t>39% Affordable</t>
  </si>
  <si>
    <t>Social/Affordable</t>
  </si>
  <si>
    <t>Intermediate</t>
  </si>
  <si>
    <t xml:space="preserve">Unit Mix </t>
  </si>
  <si>
    <t>Room</t>
  </si>
  <si>
    <t>Unit Mix</t>
  </si>
  <si>
    <t>% 1B/2P</t>
  </si>
  <si>
    <t xml:space="preserve">% 2B/4P </t>
  </si>
  <si>
    <t>% 4B/6P</t>
  </si>
  <si>
    <t xml:space="preserve">Intermediate </t>
  </si>
  <si>
    <t>Rented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</si>
</sst>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%"/>
  </numFmts>
  <fonts count="55">
    <font>
      <sz val="9"/>
      <color rgb="FF000000"/>
      <name val="Helvetica 55 Roman"/>
    </font>
    <font>
      <sz val="9"/>
      <color rgb="FF000000"/>
      <name val="Helvetica 55 Roman"/>
    </font>
    <font>
      <sz val="9"/>
      <color rgb="FF9C0006"/>
      <name val="Arial"/>
      <family val="2"/>
    </font>
    <font>
      <b/>
      <sz val="24"/>
      <color rgb="FFFFFFFF"/>
      <name val="Arial"/>
      <family val="2"/>
    </font>
    <font>
      <sz val="9"/>
      <color rgb="FF000000"/>
      <name val="Arial"/>
      <family val="2"/>
    </font>
    <font>
      <sz val="24"/>
      <color rgb="FF000000"/>
      <name val="Helvetica 55 Roman"/>
    </font>
    <font>
      <b/>
      <sz val="16"/>
      <color rgb="FFFFFFFF"/>
      <name val="Arial"/>
      <family val="2"/>
    </font>
    <font>
      <sz val="16"/>
      <color rgb="FFFFFFFF"/>
      <name val="Helvetica 55 Roman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b/>
      <sz val="20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sz val="18"/>
      <color rgb="FF000000"/>
      <name val="Helvetica 55 Roman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Helvetica 55 Roman"/>
    </font>
    <font>
      <b/>
      <i/>
      <sz val="14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sz val="8"/>
      <color rgb="FF000000"/>
      <name val="Wingdings"/>
      <charset val="2"/>
    </font>
    <font>
      <sz val="8"/>
      <color rgb="FF000000"/>
      <name val="Times New Roman"/>
      <family val="1"/>
    </font>
    <font>
      <sz val="8"/>
      <color rgb="FF000000"/>
      <name val="Helvetica 55 Roman"/>
      <family val="2"/>
    </font>
    <font>
      <b/>
      <sz val="12"/>
      <color rgb="FFFF0000"/>
      <name val="Arial"/>
      <family val="2"/>
    </font>
    <font>
      <b/>
      <sz val="10"/>
      <color rgb="FF969696"/>
      <name val="Arial"/>
      <family val="2"/>
    </font>
    <font>
      <b/>
      <sz val="9"/>
      <color rgb="FF000000"/>
      <name val="Helvetica 55 Roman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2"/>
      <color rgb="FF969696"/>
      <name val="Arial"/>
      <family val="2"/>
    </font>
    <font>
      <b/>
      <sz val="9"/>
      <color rgb="FFFFFFFF"/>
      <name val="Helvetica 55 Roman"/>
    </font>
    <font>
      <b/>
      <sz val="11"/>
      <color rgb="FFFFFFFF"/>
      <name val="Helvetica 55 Roman"/>
    </font>
    <font>
      <b/>
      <sz val="20"/>
      <color rgb="FF969696"/>
      <name val="Arial"/>
      <family val="2"/>
    </font>
    <font>
      <sz val="11"/>
      <color rgb="FF000000"/>
      <name val="Arial"/>
      <family val="2"/>
    </font>
    <font>
      <b/>
      <sz val="9"/>
      <color rgb="FFFFFFFF"/>
      <name val="Arial"/>
      <family val="2"/>
    </font>
    <font>
      <sz val="11"/>
      <color rgb="FFFFFFFF"/>
      <name val="Arial"/>
      <family val="2"/>
    </font>
    <font>
      <i/>
      <sz val="9"/>
      <color rgb="FF000000"/>
      <name val="Arial"/>
      <family val="2"/>
    </font>
    <font>
      <b/>
      <sz val="18"/>
      <color rgb="FFFFFFFF"/>
      <name val="Helvetica 55 Roman"/>
    </font>
    <font>
      <sz val="9"/>
      <color rgb="FFFFFFFF"/>
      <name val="Helvetica 55 Roman"/>
    </font>
    <font>
      <sz val="9"/>
      <color rgb="FFFF0000"/>
      <name val="Arial"/>
      <family val="2"/>
    </font>
    <font>
      <b/>
      <sz val="20"/>
      <color rgb="FF808080"/>
      <name val="Arial"/>
      <family val="2"/>
    </font>
    <font>
      <b/>
      <sz val="8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FF0000"/>
      <name val="Arial"/>
      <family val="2"/>
    </font>
    <font>
      <sz val="20"/>
      <color rgb="FFFFFFFF"/>
      <name val="Arial"/>
      <family val="2"/>
    </font>
    <font>
      <b/>
      <sz val="10"/>
      <color rgb="FF808080"/>
      <name val="Arial"/>
      <family val="2"/>
    </font>
    <font>
      <sz val="10"/>
      <color rgb="FF000000"/>
      <name val="Helvetica 55 Roman"/>
    </font>
    <font>
      <b/>
      <sz val="9"/>
      <color rgb="FFFF0000"/>
      <name val="Arial"/>
      <family val="2"/>
    </font>
    <font>
      <sz val="9"/>
      <color rgb="FFFF0000"/>
      <name val="Helvetica 55 Roman"/>
    </font>
    <font>
      <b/>
      <sz val="16"/>
      <color rgb="FF000000"/>
      <name val="Arial"/>
      <family val="2"/>
    </font>
    <font>
      <sz val="11"/>
      <color rgb="FFFF0000"/>
      <name val="Arial"/>
      <family val="2"/>
    </font>
    <font>
      <i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404040"/>
        <bgColor rgb="FF404040"/>
      </patternFill>
    </fill>
    <fill>
      <patternFill patternType="solid">
        <fgColor rgb="FF00B0F0"/>
        <bgColor rgb="FF00B0F0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BDBD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16">
    <xf numFmtId="0" fontId="0" fillId="0" borderId="0" xfId="0"/>
    <xf numFmtId="0" fontId="3" fillId="3" borderId="0" xfId="0" applyFont="1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4" fillId="4" borderId="0" xfId="0" applyFont="1" applyFill="1"/>
    <xf numFmtId="0" fontId="0" fillId="0" borderId="0" xfId="0" applyAlignment="1">
      <alignment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left" vertical="center"/>
    </xf>
    <xf numFmtId="0" fontId="11" fillId="4" borderId="1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3" fillId="6" borderId="0" xfId="0" applyFont="1" applyFill="1"/>
    <xf numFmtId="0" fontId="27" fillId="0" borderId="0" xfId="0" applyFont="1" applyAlignment="1">
      <alignment horizontal="left"/>
    </xf>
    <xf numFmtId="0" fontId="27" fillId="0" borderId="0" xfId="0" applyFont="1"/>
    <xf numFmtId="14" fontId="4" fillId="0" borderId="0" xfId="0" applyNumberFormat="1" applyFont="1"/>
    <xf numFmtId="0" fontId="28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3" borderId="4" xfId="0" applyFont="1" applyFill="1" applyBorder="1" applyAlignment="1">
      <alignment vertical="center"/>
    </xf>
    <xf numFmtId="0" fontId="17" fillId="3" borderId="5" xfId="0" applyFont="1" applyFill="1" applyBorder="1"/>
    <xf numFmtId="0" fontId="31" fillId="3" borderId="9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17" fillId="0" borderId="2" xfId="0" applyFont="1" applyBorder="1"/>
    <xf numFmtId="0" fontId="17" fillId="5" borderId="1" xfId="0" applyFont="1" applyFill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3" fontId="17" fillId="5" borderId="3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32" fillId="0" borderId="9" xfId="0" applyFont="1" applyBorder="1" applyAlignment="1">
      <alignment horizontal="left" vertical="center"/>
    </xf>
    <xf numFmtId="0" fontId="17" fillId="0" borderId="10" xfId="0" applyFont="1" applyBorder="1"/>
    <xf numFmtId="0" fontId="17" fillId="5" borderId="9" xfId="0" applyFont="1" applyFill="1" applyBorder="1" applyAlignment="1">
      <alignment horizontal="center" vertical="center"/>
    </xf>
    <xf numFmtId="3" fontId="17" fillId="5" borderId="0" xfId="0" applyNumberFormat="1" applyFont="1" applyFill="1" applyAlignment="1">
      <alignment horizontal="center"/>
    </xf>
    <xf numFmtId="0" fontId="17" fillId="5" borderId="11" xfId="0" applyFont="1" applyFill="1" applyBorder="1" applyAlignment="1">
      <alignment horizontal="center"/>
    </xf>
    <xf numFmtId="3" fontId="17" fillId="5" borderId="12" xfId="0" applyNumberFormat="1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3" fontId="17" fillId="5" borderId="10" xfId="0" applyNumberFormat="1" applyFont="1" applyFill="1" applyBorder="1" applyAlignment="1">
      <alignment horizontal="center"/>
    </xf>
    <xf numFmtId="0" fontId="22" fillId="3" borderId="11" xfId="0" applyFont="1" applyFill="1" applyBorder="1" applyAlignment="1">
      <alignment vertical="center"/>
    </xf>
    <xf numFmtId="0" fontId="17" fillId="3" borderId="12" xfId="0" applyFont="1" applyFill="1" applyBorder="1"/>
    <xf numFmtId="164" fontId="30" fillId="3" borderId="11" xfId="0" applyNumberFormat="1" applyFont="1" applyFill="1" applyBorder="1"/>
    <xf numFmtId="164" fontId="30" fillId="3" borderId="13" xfId="0" applyNumberFormat="1" applyFont="1" applyFill="1" applyBorder="1"/>
    <xf numFmtId="164" fontId="30" fillId="0" borderId="0" xfId="0" applyNumberFormat="1" applyFont="1"/>
    <xf numFmtId="0" fontId="17" fillId="0" borderId="0" xfId="0" applyFont="1" applyAlignment="1">
      <alignment vertical="center"/>
    </xf>
    <xf numFmtId="3" fontId="22" fillId="0" borderId="7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31" fillId="3" borderId="11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 vertical="center"/>
    </xf>
    <xf numFmtId="3" fontId="4" fillId="5" borderId="2" xfId="2" applyNumberFormat="1" applyFont="1" applyFill="1" applyBorder="1" applyAlignment="1">
      <alignment horizontal="center" vertical="center"/>
    </xf>
    <xf numFmtId="3" fontId="4" fillId="5" borderId="2" xfId="2" applyNumberFormat="1" applyFont="1" applyFill="1" applyBorder="1" applyAlignment="1">
      <alignment horizontal="center"/>
    </xf>
    <xf numFmtId="0" fontId="17" fillId="0" borderId="7" xfId="0" applyFont="1" applyBorder="1"/>
    <xf numFmtId="3" fontId="4" fillId="5" borderId="9" xfId="2" applyNumberFormat="1" applyFont="1" applyFill="1" applyBorder="1" applyAlignment="1">
      <alignment vertical="center"/>
    </xf>
    <xf numFmtId="3" fontId="4" fillId="5" borderId="0" xfId="2" applyNumberFormat="1" applyFont="1" applyFill="1" applyAlignment="1">
      <alignment vertical="center"/>
    </xf>
    <xf numFmtId="3" fontId="4" fillId="5" borderId="0" xfId="2" applyNumberFormat="1" applyFont="1" applyFill="1"/>
    <xf numFmtId="0" fontId="22" fillId="3" borderId="4" xfId="0" applyFont="1" applyFill="1" applyBorder="1" applyAlignment="1">
      <alignment vertical="center"/>
    </xf>
    <xf numFmtId="3" fontId="30" fillId="3" borderId="17" xfId="0" applyNumberFormat="1" applyFont="1" applyFill="1" applyBorder="1"/>
    <xf numFmtId="0" fontId="4" fillId="0" borderId="7" xfId="0" applyFont="1" applyBorder="1"/>
    <xf numFmtId="0" fontId="22" fillId="3" borderId="0" xfId="0" applyFont="1" applyFill="1"/>
    <xf numFmtId="1" fontId="22" fillId="3" borderId="0" xfId="0" applyNumberFormat="1" applyFont="1" applyFill="1"/>
    <xf numFmtId="0" fontId="22" fillId="0" borderId="0" xfId="0" applyFont="1"/>
    <xf numFmtId="1" fontId="22" fillId="0" borderId="0" xfId="0" applyNumberFormat="1" applyFont="1"/>
    <xf numFmtId="0" fontId="36" fillId="0" borderId="0" xfId="0" applyFont="1"/>
    <xf numFmtId="0" fontId="4" fillId="0" borderId="13" xfId="0" applyFont="1" applyBorder="1"/>
    <xf numFmtId="0" fontId="4" fillId="0" borderId="12" xfId="0" applyFont="1" applyBorder="1"/>
    <xf numFmtId="0" fontId="37" fillId="3" borderId="2" xfId="0" applyFont="1" applyFill="1" applyBorder="1" applyAlignment="1">
      <alignment horizontal="left"/>
    </xf>
    <xf numFmtId="0" fontId="37" fillId="3" borderId="2" xfId="0" applyFont="1" applyFill="1" applyBorder="1" applyAlignment="1">
      <alignment horizontal="center"/>
    </xf>
    <xf numFmtId="0" fontId="37" fillId="3" borderId="3" xfId="0" applyFont="1" applyFill="1" applyBorder="1"/>
    <xf numFmtId="0" fontId="37" fillId="3" borderId="8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0" fillId="3" borderId="11" xfId="0" applyFont="1" applyFill="1" applyBorder="1" applyAlignment="1">
      <alignment vertical="center"/>
    </xf>
    <xf numFmtId="0" fontId="4" fillId="3" borderId="12" xfId="0" applyFont="1" applyFill="1" applyBorder="1"/>
    <xf numFmtId="0" fontId="37" fillId="3" borderId="13" xfId="0" applyFont="1" applyFill="1" applyBorder="1" applyAlignment="1">
      <alignment horizontal="left"/>
    </xf>
    <xf numFmtId="0" fontId="37" fillId="3" borderId="13" xfId="0" applyFont="1" applyFill="1" applyBorder="1" applyAlignment="1">
      <alignment horizontal="center"/>
    </xf>
    <xf numFmtId="0" fontId="37" fillId="3" borderId="12" xfId="0" applyFont="1" applyFill="1" applyBorder="1"/>
    <xf numFmtId="0" fontId="37" fillId="3" borderId="11" xfId="0" applyFont="1" applyFill="1" applyBorder="1"/>
    <xf numFmtId="0" fontId="9" fillId="3" borderId="12" xfId="0" applyFont="1" applyFill="1" applyBorder="1"/>
    <xf numFmtId="0" fontId="4" fillId="0" borderId="10" xfId="0" applyFont="1" applyBorder="1"/>
    <xf numFmtId="3" fontId="4" fillId="5" borderId="1" xfId="2" applyNumberFormat="1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1" fontId="4" fillId="5" borderId="1" xfId="2" applyNumberFormat="1" applyFont="1" applyFill="1" applyBorder="1"/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0" xfId="2" applyFont="1" applyFill="1" applyAlignment="1">
      <alignment horizontal="center"/>
    </xf>
    <xf numFmtId="0" fontId="4" fillId="5" borderId="10" xfId="2" applyFont="1" applyFill="1" applyBorder="1" applyAlignment="1">
      <alignment horizontal="center"/>
    </xf>
    <xf numFmtId="1" fontId="4" fillId="5" borderId="9" xfId="2" applyNumberFormat="1" applyFont="1" applyFill="1" applyBorder="1"/>
    <xf numFmtId="3" fontId="4" fillId="5" borderId="9" xfId="2" applyNumberFormat="1" applyFont="1" applyFill="1" applyBorder="1" applyAlignment="1">
      <alignment horizontal="center"/>
    </xf>
    <xf numFmtId="0" fontId="4" fillId="5" borderId="10" xfId="2" applyFont="1" applyFill="1" applyBorder="1" applyAlignment="1">
      <alignment horizontal="left"/>
    </xf>
    <xf numFmtId="3" fontId="4" fillId="5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left"/>
    </xf>
    <xf numFmtId="0" fontId="4" fillId="0" borderId="10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" fontId="37" fillId="3" borderId="4" xfId="0" applyNumberFormat="1" applyFont="1" applyFill="1" applyBorder="1"/>
    <xf numFmtId="3" fontId="22" fillId="3" borderId="17" xfId="0" applyNumberFormat="1" applyFont="1" applyFill="1" applyBorder="1" applyAlignment="1">
      <alignment horizontal="center"/>
    </xf>
    <xf numFmtId="1" fontId="3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0" fontId="37" fillId="3" borderId="1" xfId="0" applyFont="1" applyFill="1" applyBorder="1" applyAlignment="1">
      <alignment horizontal="center"/>
    </xf>
    <xf numFmtId="0" fontId="4" fillId="3" borderId="3" xfId="0" applyFont="1" applyFill="1" applyBorder="1"/>
    <xf numFmtId="0" fontId="37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3" fontId="4" fillId="0" borderId="9" xfId="2" applyNumberFormat="1" applyFont="1" applyFill="1" applyBorder="1" applyAlignment="1">
      <alignment horizontal="center"/>
    </xf>
    <xf numFmtId="1" fontId="4" fillId="5" borderId="9" xfId="2" applyNumberFormat="1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/>
    </xf>
    <xf numFmtId="1" fontId="22" fillId="3" borderId="17" xfId="0" applyNumberFormat="1" applyFont="1" applyFill="1" applyBorder="1" applyAlignment="1">
      <alignment horizontal="center"/>
    </xf>
    <xf numFmtId="0" fontId="22" fillId="3" borderId="5" xfId="0" applyFont="1" applyFill="1" applyBorder="1"/>
    <xf numFmtId="1" fontId="22" fillId="3" borderId="4" xfId="0" applyNumberFormat="1" applyFont="1" applyFill="1" applyBorder="1" applyAlignment="1">
      <alignment horizontal="center"/>
    </xf>
    <xf numFmtId="0" fontId="4" fillId="3" borderId="5" xfId="0" applyFont="1" applyFill="1" applyBorder="1"/>
    <xf numFmtId="1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0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37" fillId="3" borderId="1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3" borderId="17" xfId="0" applyFont="1" applyFill="1" applyBorder="1" applyAlignment="1">
      <alignment horizontal="center"/>
    </xf>
    <xf numFmtId="1" fontId="30" fillId="3" borderId="4" xfId="0" applyNumberFormat="1" applyFont="1" applyFill="1" applyBorder="1" applyAlignment="1">
      <alignment horizontal="center"/>
    </xf>
    <xf numFmtId="1" fontId="30" fillId="3" borderId="5" xfId="0" applyNumberFormat="1" applyFont="1" applyFill="1" applyBorder="1" applyAlignment="1">
      <alignment horizontal="center"/>
    </xf>
    <xf numFmtId="1" fontId="30" fillId="0" borderId="0" xfId="0" applyNumberFormat="1" applyFont="1" applyAlignment="1">
      <alignment horizontal="center"/>
    </xf>
    <xf numFmtId="0" fontId="41" fillId="0" borderId="0" xfId="0" applyFont="1"/>
    <xf numFmtId="14" fontId="15" fillId="5" borderId="0" xfId="0" applyNumberFormat="1" applyFont="1" applyFill="1" applyAlignment="1">
      <alignment horizontal="center" vertical="center"/>
    </xf>
    <xf numFmtId="0" fontId="30" fillId="3" borderId="8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33" fillId="3" borderId="2" xfId="0" applyFont="1" applyFill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7" xfId="0" applyFont="1" applyFill="1" applyBorder="1" applyAlignment="1">
      <alignment vertical="center"/>
    </xf>
    <xf numFmtId="0" fontId="30" fillId="3" borderId="9" xfId="0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0" fillId="7" borderId="7" xfId="0" applyFont="1" applyFill="1" applyBorder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0" fontId="30" fillId="3" borderId="7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5" fillId="0" borderId="0" xfId="0" applyFont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6" fillId="8" borderId="7" xfId="0" applyFont="1" applyFill="1" applyBorder="1" applyAlignment="1">
      <alignment vertical="center"/>
    </xf>
    <xf numFmtId="0" fontId="16" fillId="8" borderId="9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7" fillId="0" borderId="14" xfId="0" applyFont="1" applyBorder="1"/>
    <xf numFmtId="0" fontId="42" fillId="0" borderId="0" xfId="0" applyFont="1"/>
    <xf numFmtId="0" fontId="16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3" fontId="17" fillId="0" borderId="8" xfId="0" applyNumberFormat="1" applyFont="1" applyBorder="1"/>
    <xf numFmtId="0" fontId="17" fillId="0" borderId="3" xfId="0" applyFont="1" applyBorder="1"/>
    <xf numFmtId="0" fontId="17" fillId="0" borderId="8" xfId="0" applyFont="1" applyBorder="1"/>
    <xf numFmtId="0" fontId="16" fillId="0" borderId="0" xfId="0" applyFont="1" applyAlignment="1">
      <alignment horizontal="left" vertical="center"/>
    </xf>
    <xf numFmtId="3" fontId="17" fillId="0" borderId="7" xfId="0" applyNumberFormat="1" applyFont="1" applyBorder="1"/>
    <xf numFmtId="0" fontId="16" fillId="0" borderId="9" xfId="0" applyFont="1" applyBorder="1" applyAlignment="1">
      <alignment vertical="center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7" xfId="0" applyFont="1" applyBorder="1" applyAlignment="1">
      <alignment horizontal="center"/>
    </xf>
    <xf numFmtId="0" fontId="16" fillId="8" borderId="8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8" borderId="2" xfId="0" applyFont="1" applyFill="1" applyBorder="1" applyAlignment="1">
      <alignment vertical="center"/>
    </xf>
    <xf numFmtId="3" fontId="16" fillId="9" borderId="3" xfId="0" applyNumberFormat="1" applyFont="1" applyFill="1" applyBorder="1" applyAlignment="1">
      <alignment horizontal="center"/>
    </xf>
    <xf numFmtId="3" fontId="16" fillId="9" borderId="2" xfId="0" applyNumberFormat="1" applyFont="1" applyFill="1" applyBorder="1" applyAlignment="1">
      <alignment horizontal="center"/>
    </xf>
    <xf numFmtId="3" fontId="16" fillId="9" borderId="8" xfId="0" applyNumberFormat="1" applyFont="1" applyFill="1" applyBorder="1" applyAlignment="1">
      <alignment horizontal="center"/>
    </xf>
    <xf numFmtId="165" fontId="16" fillId="9" borderId="8" xfId="0" applyNumberFormat="1" applyFont="1" applyFill="1" applyBorder="1" applyAlignment="1">
      <alignment horizontal="center"/>
    </xf>
    <xf numFmtId="0" fontId="16" fillId="8" borderId="14" xfId="0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8" borderId="11" xfId="0" applyFont="1" applyFill="1" applyBorder="1" applyAlignment="1">
      <alignment vertical="center"/>
    </xf>
    <xf numFmtId="0" fontId="16" fillId="8" borderId="13" xfId="0" applyFont="1" applyFill="1" applyBorder="1" applyAlignment="1">
      <alignment vertical="center"/>
    </xf>
    <xf numFmtId="0" fontId="16" fillId="9" borderId="12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8" xfId="0" applyFont="1" applyBorder="1"/>
    <xf numFmtId="0" fontId="43" fillId="0" borderId="8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16" fillId="9" borderId="10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6" fillId="9" borderId="7" xfId="0" applyFont="1" applyFill="1" applyBorder="1" applyAlignment="1">
      <alignment horizontal="center"/>
    </xf>
    <xf numFmtId="0" fontId="4" fillId="0" borderId="6" xfId="0" applyFont="1" applyBorder="1"/>
    <xf numFmtId="0" fontId="17" fillId="0" borderId="6" xfId="0" applyFont="1" applyBorder="1"/>
    <xf numFmtId="0" fontId="4" fillId="0" borderId="4" xfId="0" applyFont="1" applyBorder="1"/>
    <xf numFmtId="0" fontId="4" fillId="0" borderId="17" xfId="0" applyFont="1" applyBorder="1"/>
    <xf numFmtId="0" fontId="28" fillId="0" borderId="13" xfId="0" applyFont="1" applyBorder="1" applyAlignment="1">
      <alignment horizontal="left" vertical="center"/>
    </xf>
    <xf numFmtId="0" fontId="4" fillId="0" borderId="14" xfId="0" applyFont="1" applyBorder="1"/>
    <xf numFmtId="0" fontId="17" fillId="0" borderId="13" xfId="0" applyFont="1" applyBorder="1"/>
    <xf numFmtId="0" fontId="43" fillId="0" borderId="7" xfId="0" applyFont="1" applyBorder="1" applyAlignment="1">
      <alignment horizontal="left" vertical="center"/>
    </xf>
    <xf numFmtId="3" fontId="17" fillId="0" borderId="14" xfId="0" applyNumberFormat="1" applyFont="1" applyBorder="1"/>
    <xf numFmtId="0" fontId="45" fillId="0" borderId="12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28" fillId="0" borderId="2" xfId="0" applyFont="1" applyBorder="1" applyAlignment="1">
      <alignment horizontal="left" vertical="center"/>
    </xf>
    <xf numFmtId="0" fontId="16" fillId="8" borderId="1" xfId="0" applyFont="1" applyFill="1" applyBorder="1" applyAlignment="1">
      <alignment vertical="center"/>
    </xf>
    <xf numFmtId="0" fontId="22" fillId="3" borderId="7" xfId="0" applyFont="1" applyFill="1" applyBorder="1"/>
    <xf numFmtId="0" fontId="22" fillId="3" borderId="1" xfId="0" applyFont="1" applyFill="1" applyBorder="1" applyAlignment="1">
      <alignment vertical="center"/>
    </xf>
    <xf numFmtId="0" fontId="31" fillId="3" borderId="2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3" fontId="22" fillId="3" borderId="2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3" borderId="7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30" fillId="3" borderId="13" xfId="0" applyFont="1" applyFill="1" applyBorder="1" applyAlignment="1">
      <alignment vertical="center"/>
    </xf>
    <xf numFmtId="0" fontId="22" fillId="3" borderId="13" xfId="0" applyFont="1" applyFill="1" applyBorder="1" applyAlignment="1">
      <alignment vertical="center"/>
    </xf>
    <xf numFmtId="3" fontId="22" fillId="3" borderId="13" xfId="0" applyNumberFormat="1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3" fontId="22" fillId="3" borderId="7" xfId="0" applyNumberFormat="1" applyFont="1" applyFill="1" applyBorder="1" applyAlignment="1">
      <alignment vertical="center"/>
    </xf>
    <xf numFmtId="165" fontId="22" fillId="3" borderId="8" xfId="0" applyNumberFormat="1" applyFont="1" applyFill="1" applyBorder="1" applyAlignment="1">
      <alignment horizontal="center"/>
    </xf>
    <xf numFmtId="0" fontId="30" fillId="3" borderId="0" xfId="0" applyFont="1" applyFill="1"/>
    <xf numFmtId="3" fontId="15" fillId="10" borderId="6" xfId="0" applyNumberFormat="1" applyFont="1" applyFill="1" applyBorder="1"/>
    <xf numFmtId="3" fontId="46" fillId="0" borderId="0" xfId="0" applyNumberFormat="1" applyFont="1"/>
    <xf numFmtId="0" fontId="46" fillId="0" borderId="0" xfId="0" applyFont="1"/>
    <xf numFmtId="0" fontId="17" fillId="0" borderId="0" xfId="0" applyFont="1" applyAlignment="1">
      <alignment horizontal="right" vertical="center"/>
    </xf>
    <xf numFmtId="165" fontId="22" fillId="3" borderId="0" xfId="0" applyNumberFormat="1" applyFont="1" applyFill="1"/>
    <xf numFmtId="165" fontId="37" fillId="0" borderId="0" xfId="0" applyNumberFormat="1" applyFont="1"/>
    <xf numFmtId="165" fontId="39" fillId="0" borderId="0" xfId="0" applyNumberFormat="1" applyFont="1"/>
    <xf numFmtId="0" fontId="6" fillId="3" borderId="0" xfId="0" applyFont="1" applyFill="1"/>
    <xf numFmtId="0" fontId="47" fillId="0" borderId="0" xfId="0" applyFont="1" applyAlignment="1">
      <alignment horizontal="center"/>
    </xf>
    <xf numFmtId="0" fontId="4" fillId="5" borderId="0" xfId="0" applyFont="1" applyFill="1"/>
    <xf numFmtId="0" fontId="33" fillId="7" borderId="3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0" fillId="7" borderId="0" xfId="0" applyFont="1" applyFill="1" applyAlignment="1">
      <alignment horizontal="right" vertical="center"/>
    </xf>
    <xf numFmtId="0" fontId="30" fillId="0" borderId="7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3" fontId="16" fillId="9" borderId="7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vertical="center"/>
    </xf>
    <xf numFmtId="0" fontId="17" fillId="0" borderId="17" xfId="0" applyFont="1" applyBorder="1"/>
    <xf numFmtId="0" fontId="17" fillId="0" borderId="4" xfId="0" applyFont="1" applyBorder="1"/>
    <xf numFmtId="0" fontId="17" fillId="0" borderId="14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3" fontId="17" fillId="0" borderId="1" xfId="0" applyNumberFormat="1" applyFont="1" applyBorder="1"/>
    <xf numFmtId="3" fontId="17" fillId="0" borderId="9" xfId="0" applyNumberFormat="1" applyFont="1" applyBorder="1"/>
    <xf numFmtId="3" fontId="16" fillId="9" borderId="0" xfId="0" applyNumberFormat="1" applyFont="1" applyFill="1" applyAlignment="1">
      <alignment horizontal="center"/>
    </xf>
    <xf numFmtId="165" fontId="16" fillId="9" borderId="7" xfId="0" applyNumberFormat="1" applyFon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/>
    </xf>
    <xf numFmtId="0" fontId="16" fillId="12" borderId="7" xfId="0" applyFont="1" applyFill="1" applyBorder="1" applyAlignment="1">
      <alignment vertical="center"/>
    </xf>
    <xf numFmtId="0" fontId="48" fillId="0" borderId="7" xfId="0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7" fillId="0" borderId="12" xfId="0" applyFont="1" applyBorder="1"/>
    <xf numFmtId="3" fontId="16" fillId="9" borderId="10" xfId="0" applyNumberFormat="1" applyFont="1" applyFill="1" applyBorder="1" applyAlignment="1">
      <alignment horizontal="center"/>
    </xf>
    <xf numFmtId="0" fontId="17" fillId="0" borderId="5" xfId="0" applyFont="1" applyBorder="1"/>
    <xf numFmtId="0" fontId="16" fillId="0" borderId="9" xfId="0" applyFont="1" applyBorder="1" applyAlignment="1">
      <alignment horizontal="left" vertical="center"/>
    </xf>
    <xf numFmtId="0" fontId="43" fillId="0" borderId="7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5" fillId="0" borderId="0" xfId="0" applyFont="1"/>
    <xf numFmtId="0" fontId="22" fillId="3" borderId="0" xfId="0" applyFont="1" applyFill="1" applyAlignment="1">
      <alignment vertical="center"/>
    </xf>
    <xf numFmtId="0" fontId="31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30" fillId="3" borderId="0" xfId="0" applyFont="1" applyFill="1" applyAlignment="1">
      <alignment vertical="center"/>
    </xf>
    <xf numFmtId="3" fontId="22" fillId="3" borderId="14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vertical="center"/>
    </xf>
    <xf numFmtId="165" fontId="22" fillId="3" borderId="14" xfId="0" applyNumberFormat="1" applyFont="1" applyFill="1" applyBorder="1" applyAlignment="1">
      <alignment horizontal="center"/>
    </xf>
    <xf numFmtId="0" fontId="22" fillId="3" borderId="17" xfId="0" applyFont="1" applyFill="1" applyBorder="1"/>
    <xf numFmtId="3" fontId="15" fillId="10" borderId="17" xfId="0" applyNumberFormat="1" applyFont="1" applyFill="1" applyBorder="1"/>
    <xf numFmtId="3" fontId="15" fillId="0" borderId="9" xfId="0" applyNumberFormat="1" applyFont="1" applyBorder="1"/>
    <xf numFmtId="3" fontId="15" fillId="0" borderId="0" xfId="0" applyNumberFormat="1" applyFont="1"/>
    <xf numFmtId="165" fontId="22" fillId="0" borderId="0" xfId="0" applyNumberFormat="1" applyFont="1"/>
    <xf numFmtId="0" fontId="49" fillId="0" borderId="0" xfId="0" applyFont="1"/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/>
    </xf>
    <xf numFmtId="0" fontId="30" fillId="3" borderId="9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right" vertical="center"/>
    </xf>
    <xf numFmtId="0" fontId="30" fillId="7" borderId="9" xfId="0" applyFont="1" applyFill="1" applyBorder="1" applyAlignment="1">
      <alignment horizontal="right" vertical="center"/>
    </xf>
    <xf numFmtId="0" fontId="30" fillId="3" borderId="10" xfId="0" applyFont="1" applyFill="1" applyBorder="1" applyAlignment="1">
      <alignment horizontal="center"/>
    </xf>
    <xf numFmtId="0" fontId="16" fillId="12" borderId="1" xfId="0" applyFont="1" applyFill="1" applyBorder="1" applyAlignment="1">
      <alignment vertical="center"/>
    </xf>
    <xf numFmtId="0" fontId="16" fillId="12" borderId="9" xfId="0" applyFont="1" applyFill="1" applyBorder="1" applyAlignment="1">
      <alignment vertical="center"/>
    </xf>
    <xf numFmtId="0" fontId="17" fillId="0" borderId="7" xfId="0" applyFont="1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12" borderId="0" xfId="0" applyFont="1" applyFill="1" applyAlignment="1">
      <alignment vertical="center"/>
    </xf>
    <xf numFmtId="0" fontId="0" fillId="0" borderId="9" xfId="0" applyBorder="1"/>
    <xf numFmtId="0" fontId="16" fillId="0" borderId="2" xfId="0" applyFont="1" applyBorder="1" applyAlignment="1">
      <alignment horizontal="center"/>
    </xf>
    <xf numFmtId="0" fontId="17" fillId="0" borderId="1" xfId="0" applyFont="1" applyBorder="1"/>
    <xf numFmtId="0" fontId="45" fillId="0" borderId="11" xfId="0" applyFont="1" applyBorder="1" applyAlignment="1">
      <alignment horizontal="center"/>
    </xf>
    <xf numFmtId="0" fontId="48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22" fillId="3" borderId="9" xfId="0" applyFont="1" applyFill="1" applyBorder="1"/>
    <xf numFmtId="0" fontId="38" fillId="3" borderId="13" xfId="0" applyFont="1" applyFill="1" applyBorder="1" applyAlignment="1">
      <alignment horizontal="center"/>
    </xf>
    <xf numFmtId="3" fontId="22" fillId="3" borderId="0" xfId="0" applyNumberFormat="1" applyFont="1" applyFill="1" applyAlignment="1">
      <alignment vertic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3" fontId="52" fillId="0" borderId="15" xfId="0" applyNumberFormat="1" applyFont="1" applyBorder="1" applyAlignment="1">
      <alignment horizontal="right" vertical="center"/>
    </xf>
    <xf numFmtId="0" fontId="3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5" fontId="22" fillId="3" borderId="0" xfId="0" applyNumberFormat="1" applyFont="1" applyFill="1" applyAlignment="1">
      <alignment horizontal="center"/>
    </xf>
    <xf numFmtId="165" fontId="22" fillId="3" borderId="0" xfId="0" applyNumberFormat="1" applyFont="1" applyFill="1" applyAlignment="1">
      <alignment vertical="center"/>
    </xf>
    <xf numFmtId="165" fontId="22" fillId="0" borderId="0" xfId="0" applyNumberFormat="1" applyFont="1" applyAlignment="1">
      <alignment vertical="center"/>
    </xf>
    <xf numFmtId="3" fontId="16" fillId="0" borderId="15" xfId="0" applyNumberFormat="1" applyFont="1" applyBorder="1" applyAlignment="1">
      <alignment horizontal="right" vertical="center"/>
    </xf>
    <xf numFmtId="0" fontId="53" fillId="0" borderId="0" xfId="0" applyFont="1"/>
    <xf numFmtId="165" fontId="54" fillId="0" borderId="0" xfId="0" applyNumberFormat="1" applyFont="1"/>
    <xf numFmtId="0" fontId="54" fillId="0" borderId="0" xfId="0" applyFont="1"/>
    <xf numFmtId="1" fontId="52" fillId="0" borderId="15" xfId="0" applyNumberFormat="1" applyFont="1" applyBorder="1"/>
    <xf numFmtId="0" fontId="18" fillId="0" borderId="0" xfId="0" applyFont="1" applyAlignment="1">
      <alignment horizontal="left"/>
    </xf>
    <xf numFmtId="0" fontId="11" fillId="3" borderId="6" xfId="0" applyFont="1" applyFill="1" applyBorder="1"/>
    <xf numFmtId="0" fontId="4" fillId="3" borderId="6" xfId="0" applyFont="1" applyFill="1" applyBorder="1"/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36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36" fillId="0" borderId="9" xfId="0" applyFont="1" applyBorder="1"/>
    <xf numFmtId="3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36" fillId="0" borderId="11" xfId="0" applyFont="1" applyBorder="1"/>
    <xf numFmtId="3" fontId="4" fillId="0" borderId="11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7" fillId="7" borderId="4" xfId="0" applyFont="1" applyFill="1" applyBorder="1"/>
    <xf numFmtId="0" fontId="37" fillId="7" borderId="6" xfId="0" applyFont="1" applyFill="1" applyBorder="1"/>
    <xf numFmtId="3" fontId="37" fillId="7" borderId="14" xfId="0" applyNumberFormat="1" applyFont="1" applyFill="1" applyBorder="1" applyAlignment="1">
      <alignment horizontal="center"/>
    </xf>
    <xf numFmtId="3" fontId="37" fillId="7" borderId="13" xfId="0" applyNumberFormat="1" applyFont="1" applyFill="1" applyBorder="1" applyAlignment="1">
      <alignment horizontal="center"/>
    </xf>
    <xf numFmtId="9" fontId="37" fillId="7" borderId="1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7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37" fillId="7" borderId="6" xfId="0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 vertical="top"/>
    </xf>
    <xf numFmtId="0" fontId="37" fillId="3" borderId="14" xfId="0" applyFont="1" applyFill="1" applyBorder="1" applyAlignment="1">
      <alignment horizontal="center" vertical="top"/>
    </xf>
    <xf numFmtId="0" fontId="37" fillId="3" borderId="12" xfId="0" applyFont="1" applyFill="1" applyBorder="1" applyAlignment="1">
      <alignment horizontal="center"/>
    </xf>
    <xf numFmtId="9" fontId="4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9" fontId="37" fillId="7" borderId="6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37" fillId="3" borderId="6" xfId="0" applyNumberFormat="1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14" fillId="11" borderId="14" xfId="0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37" fillId="7" borderId="5" xfId="0" applyFont="1" applyFill="1" applyBorder="1" applyAlignment="1">
      <alignment horizontal="center"/>
    </xf>
    <xf numFmtId="165" fontId="37" fillId="7" borderId="6" xfId="0" applyNumberFormat="1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6" fillId="0" borderId="7" xfId="0" applyFont="1" applyFill="1" applyBorder="1" applyAlignment="1">
      <alignment vertical="center"/>
    </xf>
    <xf numFmtId="0" fontId="14" fillId="0" borderId="0" xfId="0" applyFont="1"/>
    <xf numFmtId="2" fontId="36" fillId="0" borderId="0" xfId="0" applyNumberFormat="1" applyFont="1"/>
    <xf numFmtId="3" fontId="17" fillId="0" borderId="0" xfId="0" applyNumberFormat="1" applyFont="1"/>
    <xf numFmtId="0" fontId="16" fillId="0" borderId="0" xfId="0" applyFont="1" applyBorder="1" applyAlignment="1">
      <alignment horizontal="left"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ill="1"/>
    <xf numFmtId="0" fontId="16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7" fillId="0" borderId="0" xfId="0" applyFont="1" applyFill="1"/>
    <xf numFmtId="0" fontId="17" fillId="0" borderId="17" xfId="0" applyFont="1" applyFill="1" applyBorder="1"/>
    <xf numFmtId="0" fontId="17" fillId="0" borderId="2" xfId="0" applyFont="1" applyFill="1" applyBorder="1"/>
    <xf numFmtId="0" fontId="17" fillId="0" borderId="13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3" fontId="4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4" borderId="0" xfId="0" applyFill="1"/>
    <xf numFmtId="14" fontId="14" fillId="5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9" fontId="18" fillId="0" borderId="8" xfId="1" applyFont="1" applyFill="1" applyBorder="1" applyAlignment="1">
      <alignment horizontal="center" vertical="center"/>
    </xf>
    <xf numFmtId="0" fontId="0" fillId="0" borderId="7" xfId="0" applyFill="1" applyBorder="1"/>
    <xf numFmtId="166" fontId="18" fillId="0" borderId="7" xfId="1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11" fillId="4" borderId="6" xfId="0" applyFont="1" applyFill="1" applyBorder="1" applyAlignment="1">
      <alignment horizontal="left" vertical="center"/>
    </xf>
    <xf numFmtId="9" fontId="18" fillId="0" borderId="6" xfId="1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1" fontId="18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vertical="center"/>
    </xf>
    <xf numFmtId="0" fontId="0" fillId="0" borderId="0" xfId="0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33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top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2" fillId="3" borderId="0" xfId="0" applyFont="1" applyFill="1"/>
    <xf numFmtId="0" fontId="0" fillId="3" borderId="14" xfId="0" applyFill="1" applyBorder="1"/>
    <xf numFmtId="3" fontId="22" fillId="3" borderId="14" xfId="0" applyNumberFormat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2" xfId="0" applyFill="1" applyBorder="1"/>
    <xf numFmtId="0" fontId="35" fillId="0" borderId="4" xfId="0" applyFont="1" applyFill="1" applyBorder="1" applyAlignment="1">
      <alignment horizontal="left" vertical="center"/>
    </xf>
    <xf numFmtId="0" fontId="4" fillId="5" borderId="6" xfId="2" applyFont="1" applyFill="1" applyBorder="1" applyAlignment="1">
      <alignment horizontal="center" vertical="center"/>
    </xf>
    <xf numFmtId="3" fontId="4" fillId="5" borderId="6" xfId="2" applyNumberFormat="1" applyFont="1" applyFill="1" applyBorder="1" applyAlignment="1">
      <alignment horizontal="center" vertical="center"/>
    </xf>
    <xf numFmtId="1" fontId="30" fillId="3" borderId="6" xfId="0" applyNumberFormat="1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0" fontId="37" fillId="3" borderId="7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37" fillId="3" borderId="1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3" fillId="0" borderId="8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/>
    </xf>
    <xf numFmtId="0" fontId="0" fillId="0" borderId="8" xfId="0" applyFill="1" applyBorder="1"/>
    <xf numFmtId="0" fontId="6" fillId="3" borderId="0" xfId="0" applyFont="1" applyFill="1" applyAlignment="1">
      <alignment horizontal="left" vertical="center"/>
    </xf>
    <xf numFmtId="0" fontId="0" fillId="3" borderId="2" xfId="0" applyFill="1" applyBorder="1"/>
    <xf numFmtId="0" fontId="18" fillId="4" borderId="15" xfId="0" applyFont="1" applyFill="1" applyBorder="1" applyAlignment="1">
      <alignment horizontal="left"/>
    </xf>
    <xf numFmtId="0" fontId="18" fillId="4" borderId="15" xfId="0" applyFont="1" applyFill="1" applyBorder="1" applyAlignment="1">
      <alignment horizontal="left" vertical="center"/>
    </xf>
    <xf numFmtId="0" fontId="0" fillId="0" borderId="15" xfId="0" applyFill="1" applyBorder="1"/>
    <xf numFmtId="0" fontId="12" fillId="3" borderId="15" xfId="0" applyFont="1" applyFill="1" applyBorder="1" applyAlignment="1">
      <alignment horizontal="left"/>
    </xf>
    <xf numFmtId="0" fontId="4" fillId="12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 vertical="top"/>
    </xf>
    <xf numFmtId="0" fontId="0" fillId="0" borderId="6" xfId="0" applyFill="1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7" fillId="7" borderId="6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/>
    </xf>
    <xf numFmtId="0" fontId="16" fillId="13" borderId="2" xfId="0" applyFont="1" applyFill="1" applyBorder="1" applyAlignment="1">
      <alignment horizontal="left" vertical="center"/>
    </xf>
    <xf numFmtId="0" fontId="16" fillId="14" borderId="7" xfId="0" applyFont="1" applyFill="1" applyBorder="1" applyAlignment="1">
      <alignment vertical="center"/>
    </xf>
    <xf numFmtId="0" fontId="16" fillId="13" borderId="0" xfId="0" applyFont="1" applyFill="1" applyBorder="1" applyAlignment="1">
      <alignment horizontal="left" vertical="center"/>
    </xf>
    <xf numFmtId="0" fontId="16" fillId="14" borderId="8" xfId="0" applyFont="1" applyFill="1" applyBorder="1" applyAlignment="1">
      <alignment vertical="center"/>
    </xf>
    <xf numFmtId="0" fontId="16" fillId="13" borderId="0" xfId="0" applyFont="1" applyFill="1" applyAlignment="1">
      <alignment horizontal="left" vertical="center"/>
    </xf>
  </cellXfs>
  <cellStyles count="3">
    <cellStyle name="Bad 2" xfId="2" xr:uid="{00000000-0005-0000-0000-000000000000}"/>
    <cellStyle name="Normal" xfId="0" builtinId="0" customBuiltin="1"/>
    <cellStyle name="Per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57150</xdr:colOff>
      <xdr:row>1</xdr:row>
      <xdr:rowOff>200025</xdr:rowOff>
    </xdr:from>
    <xdr:ext cx="2138891" cy="285750"/>
    <xdr:pic>
      <xdr:nvPicPr>
        <xdr:cNvPr id="2" name="Picture 1">
          <a:extLst>
            <a:ext uri="{FF2B5EF4-FFF2-40B4-BE49-F238E27FC236}">
              <a16:creationId xmlns:a16="http://schemas.microsoft.com/office/drawing/2014/main" id="{D914EC85-02CA-4861-8C0F-D06F5739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772775" y="200025"/>
          <a:ext cx="2138891" cy="2857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228600</xdr:colOff>
      <xdr:row>1</xdr:row>
      <xdr:rowOff>200025</xdr:rowOff>
    </xdr:from>
    <xdr:ext cx="2159373" cy="285750"/>
    <xdr:pic>
      <xdr:nvPicPr>
        <xdr:cNvPr id="2" name="Picture 1">
          <a:extLst>
            <a:ext uri="{FF2B5EF4-FFF2-40B4-BE49-F238E27FC236}">
              <a16:creationId xmlns:a16="http://schemas.microsoft.com/office/drawing/2014/main" id="{1F6C32F3-721F-4147-8F5B-D2D96489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582525" y="200025"/>
          <a:ext cx="2159373" cy="2857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304796</xdr:colOff>
      <xdr:row>1</xdr:row>
      <xdr:rowOff>228600</xdr:rowOff>
    </xdr:from>
    <xdr:ext cx="2159373" cy="276221"/>
    <xdr:pic>
      <xdr:nvPicPr>
        <xdr:cNvPr id="2" name="Picture 1">
          <a:extLst>
            <a:ext uri="{FF2B5EF4-FFF2-40B4-BE49-F238E27FC236}">
              <a16:creationId xmlns:a16="http://schemas.microsoft.com/office/drawing/2014/main" id="{0870C953-04E1-4942-B1E1-99559245D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34296" y="495300"/>
          <a:ext cx="2159373" cy="2762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228600</xdr:colOff>
      <xdr:row>0</xdr:row>
      <xdr:rowOff>123828</xdr:rowOff>
    </xdr:from>
    <xdr:ext cx="2162171" cy="276221"/>
    <xdr:pic>
      <xdr:nvPicPr>
        <xdr:cNvPr id="2" name="Picture 1">
          <a:extLst>
            <a:ext uri="{FF2B5EF4-FFF2-40B4-BE49-F238E27FC236}">
              <a16:creationId xmlns:a16="http://schemas.microsoft.com/office/drawing/2014/main" id="{C2483EE5-7A62-44A0-AF09-432DE8ED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82025" y="123828"/>
          <a:ext cx="2162171" cy="2762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</xdr:colOff>
      <xdr:row>0</xdr:row>
      <xdr:rowOff>142875</xdr:rowOff>
    </xdr:from>
    <xdr:ext cx="2169212" cy="274566"/>
    <xdr:pic>
      <xdr:nvPicPr>
        <xdr:cNvPr id="2" name="Picture 1">
          <a:extLst>
            <a:ext uri="{FF2B5EF4-FFF2-40B4-BE49-F238E27FC236}">
              <a16:creationId xmlns:a16="http://schemas.microsoft.com/office/drawing/2014/main" id="{86FCD790-2DC9-4870-BDF4-CCA53A0D0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01025" y="142875"/>
          <a:ext cx="2169212" cy="27456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219071</xdr:colOff>
      <xdr:row>1</xdr:row>
      <xdr:rowOff>171450</xdr:rowOff>
    </xdr:from>
    <xdr:ext cx="2167219" cy="276221"/>
    <xdr:pic>
      <xdr:nvPicPr>
        <xdr:cNvPr id="2" name="Picture 1">
          <a:extLst>
            <a:ext uri="{FF2B5EF4-FFF2-40B4-BE49-F238E27FC236}">
              <a16:creationId xmlns:a16="http://schemas.microsoft.com/office/drawing/2014/main" id="{5C26238A-79DB-4E51-A80B-97E410CC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620496" y="438150"/>
          <a:ext cx="2167219" cy="2762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pooner/AppData/Local/Microsoft/Windows/INetCache/Content.Outlook/IF0MTMN5/Osiers%20Accommodation%20Schedule%20168%20Units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"/>
      <sheetName val="Block_A"/>
      <sheetName val="Block_B1"/>
      <sheetName val="Block_B2"/>
      <sheetName val="TOTALs"/>
    </sheetNames>
    <sheetDataSet>
      <sheetData sheetId="0"/>
      <sheetData sheetId="1"/>
      <sheetData sheetId="2">
        <row r="121">
          <cell r="D121">
            <v>39</v>
          </cell>
        </row>
      </sheetData>
      <sheetData sheetId="3">
        <row r="138">
          <cell r="D138">
            <v>45</v>
          </cell>
        </row>
      </sheetData>
      <sheetData sheetId="4">
        <row r="192">
          <cell r="D192">
            <v>84</v>
          </cell>
        </row>
      </sheetData>
      <sheetData sheetId="5">
        <row r="44">
          <cell r="M44">
            <v>12040</v>
          </cell>
        </row>
        <row r="48">
          <cell r="D48">
            <v>168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A2" workbookViewId="0">
      <selection sqref="A1:N2"/>
    </sheetView>
  </sheetViews>
  <sheetFormatPr defaultRowHeight="12"/>
  <cols>
    <col min="1" max="1" width="15.7109375" style="14" customWidth="1"/>
    <col min="2" max="2" width="2.7109375" style="14" customWidth="1"/>
    <col min="3" max="4" width="9.7109375" style="14" customWidth="1"/>
    <col min="5" max="5" width="15.42578125" style="14" customWidth="1"/>
    <col min="6" max="9" width="14.7109375" style="14" customWidth="1"/>
    <col min="10" max="16" width="9.7109375" style="2" customWidth="1"/>
    <col min="17" max="17" width="13.85546875" style="2" customWidth="1"/>
    <col min="18" max="256" width="9.140625" style="2" customWidth="1"/>
    <col min="257" max="257" width="15.7109375" style="2" customWidth="1"/>
    <col min="258" max="258" width="2.7109375" style="2" customWidth="1"/>
    <col min="259" max="260" width="9.7109375" style="2" customWidth="1"/>
    <col min="261" max="261" width="15.42578125" style="2" customWidth="1"/>
    <col min="262" max="265" width="14.7109375" style="2" customWidth="1"/>
    <col min="266" max="272" width="9.7109375" style="2" customWidth="1"/>
    <col min="273" max="273" width="13.85546875" style="2" customWidth="1"/>
    <col min="274" max="512" width="9.140625" style="2" customWidth="1"/>
    <col min="513" max="513" width="15.7109375" style="2" customWidth="1"/>
    <col min="514" max="514" width="2.7109375" style="2" customWidth="1"/>
    <col min="515" max="516" width="9.7109375" style="2" customWidth="1"/>
    <col min="517" max="517" width="15.42578125" style="2" customWidth="1"/>
    <col min="518" max="521" width="14.7109375" style="2" customWidth="1"/>
    <col min="522" max="528" width="9.7109375" style="2" customWidth="1"/>
    <col min="529" max="529" width="13.85546875" style="2" customWidth="1"/>
    <col min="530" max="768" width="9.140625" style="2" customWidth="1"/>
    <col min="769" max="769" width="15.7109375" style="2" customWidth="1"/>
    <col min="770" max="770" width="2.7109375" style="2" customWidth="1"/>
    <col min="771" max="772" width="9.7109375" style="2" customWidth="1"/>
    <col min="773" max="773" width="15.42578125" style="2" customWidth="1"/>
    <col min="774" max="777" width="14.7109375" style="2" customWidth="1"/>
    <col min="778" max="784" width="9.7109375" style="2" customWidth="1"/>
    <col min="785" max="785" width="13.85546875" style="2" customWidth="1"/>
    <col min="786" max="1024" width="9.140625" style="2" customWidth="1"/>
    <col min="1025" max="1025" width="15.7109375" style="2" customWidth="1"/>
    <col min="1026" max="1026" width="2.7109375" style="2" customWidth="1"/>
    <col min="1027" max="1028" width="9.7109375" style="2" customWidth="1"/>
    <col min="1029" max="1029" width="15.42578125" style="2" customWidth="1"/>
    <col min="1030" max="1033" width="14.7109375" style="2" customWidth="1"/>
    <col min="1034" max="1040" width="9.7109375" style="2" customWidth="1"/>
    <col min="1041" max="1041" width="13.85546875" style="2" customWidth="1"/>
    <col min="1042" max="1280" width="9.140625" style="2" customWidth="1"/>
    <col min="1281" max="1281" width="15.7109375" style="2" customWidth="1"/>
    <col min="1282" max="1282" width="2.7109375" style="2" customWidth="1"/>
    <col min="1283" max="1284" width="9.7109375" style="2" customWidth="1"/>
    <col min="1285" max="1285" width="15.42578125" style="2" customWidth="1"/>
    <col min="1286" max="1289" width="14.7109375" style="2" customWidth="1"/>
    <col min="1290" max="1296" width="9.7109375" style="2" customWidth="1"/>
    <col min="1297" max="1297" width="13.85546875" style="2" customWidth="1"/>
    <col min="1298" max="1536" width="9.140625" style="2" customWidth="1"/>
    <col min="1537" max="1537" width="15.7109375" style="2" customWidth="1"/>
    <col min="1538" max="1538" width="2.7109375" style="2" customWidth="1"/>
    <col min="1539" max="1540" width="9.7109375" style="2" customWidth="1"/>
    <col min="1541" max="1541" width="15.42578125" style="2" customWidth="1"/>
    <col min="1542" max="1545" width="14.7109375" style="2" customWidth="1"/>
    <col min="1546" max="1552" width="9.7109375" style="2" customWidth="1"/>
    <col min="1553" max="1553" width="13.85546875" style="2" customWidth="1"/>
    <col min="1554" max="1792" width="9.140625" style="2" customWidth="1"/>
    <col min="1793" max="1793" width="15.7109375" style="2" customWidth="1"/>
    <col min="1794" max="1794" width="2.7109375" style="2" customWidth="1"/>
    <col min="1795" max="1796" width="9.7109375" style="2" customWidth="1"/>
    <col min="1797" max="1797" width="15.42578125" style="2" customWidth="1"/>
    <col min="1798" max="1801" width="14.7109375" style="2" customWidth="1"/>
    <col min="1802" max="1808" width="9.7109375" style="2" customWidth="1"/>
    <col min="1809" max="1809" width="13.85546875" style="2" customWidth="1"/>
    <col min="1810" max="2048" width="9.140625" style="2" customWidth="1"/>
    <col min="2049" max="2049" width="15.7109375" style="2" customWidth="1"/>
    <col min="2050" max="2050" width="2.7109375" style="2" customWidth="1"/>
    <col min="2051" max="2052" width="9.7109375" style="2" customWidth="1"/>
    <col min="2053" max="2053" width="15.42578125" style="2" customWidth="1"/>
    <col min="2054" max="2057" width="14.7109375" style="2" customWidth="1"/>
    <col min="2058" max="2064" width="9.7109375" style="2" customWidth="1"/>
    <col min="2065" max="2065" width="13.85546875" style="2" customWidth="1"/>
    <col min="2066" max="2304" width="9.140625" style="2" customWidth="1"/>
    <col min="2305" max="2305" width="15.7109375" style="2" customWidth="1"/>
    <col min="2306" max="2306" width="2.7109375" style="2" customWidth="1"/>
    <col min="2307" max="2308" width="9.7109375" style="2" customWidth="1"/>
    <col min="2309" max="2309" width="15.42578125" style="2" customWidth="1"/>
    <col min="2310" max="2313" width="14.7109375" style="2" customWidth="1"/>
    <col min="2314" max="2320" width="9.7109375" style="2" customWidth="1"/>
    <col min="2321" max="2321" width="13.85546875" style="2" customWidth="1"/>
    <col min="2322" max="2560" width="9.140625" style="2" customWidth="1"/>
    <col min="2561" max="2561" width="15.7109375" style="2" customWidth="1"/>
    <col min="2562" max="2562" width="2.7109375" style="2" customWidth="1"/>
    <col min="2563" max="2564" width="9.7109375" style="2" customWidth="1"/>
    <col min="2565" max="2565" width="15.42578125" style="2" customWidth="1"/>
    <col min="2566" max="2569" width="14.7109375" style="2" customWidth="1"/>
    <col min="2570" max="2576" width="9.7109375" style="2" customWidth="1"/>
    <col min="2577" max="2577" width="13.85546875" style="2" customWidth="1"/>
    <col min="2578" max="2816" width="9.140625" style="2" customWidth="1"/>
    <col min="2817" max="2817" width="15.7109375" style="2" customWidth="1"/>
    <col min="2818" max="2818" width="2.7109375" style="2" customWidth="1"/>
    <col min="2819" max="2820" width="9.7109375" style="2" customWidth="1"/>
    <col min="2821" max="2821" width="15.42578125" style="2" customWidth="1"/>
    <col min="2822" max="2825" width="14.7109375" style="2" customWidth="1"/>
    <col min="2826" max="2832" width="9.7109375" style="2" customWidth="1"/>
    <col min="2833" max="2833" width="13.85546875" style="2" customWidth="1"/>
    <col min="2834" max="3072" width="9.140625" style="2" customWidth="1"/>
    <col min="3073" max="3073" width="15.7109375" style="2" customWidth="1"/>
    <col min="3074" max="3074" width="2.7109375" style="2" customWidth="1"/>
    <col min="3075" max="3076" width="9.7109375" style="2" customWidth="1"/>
    <col min="3077" max="3077" width="15.42578125" style="2" customWidth="1"/>
    <col min="3078" max="3081" width="14.7109375" style="2" customWidth="1"/>
    <col min="3082" max="3088" width="9.7109375" style="2" customWidth="1"/>
    <col min="3089" max="3089" width="13.85546875" style="2" customWidth="1"/>
    <col min="3090" max="3328" width="9.140625" style="2" customWidth="1"/>
    <col min="3329" max="3329" width="15.7109375" style="2" customWidth="1"/>
    <col min="3330" max="3330" width="2.7109375" style="2" customWidth="1"/>
    <col min="3331" max="3332" width="9.7109375" style="2" customWidth="1"/>
    <col min="3333" max="3333" width="15.42578125" style="2" customWidth="1"/>
    <col min="3334" max="3337" width="14.7109375" style="2" customWidth="1"/>
    <col min="3338" max="3344" width="9.7109375" style="2" customWidth="1"/>
    <col min="3345" max="3345" width="13.85546875" style="2" customWidth="1"/>
    <col min="3346" max="3584" width="9.140625" style="2" customWidth="1"/>
    <col min="3585" max="3585" width="15.7109375" style="2" customWidth="1"/>
    <col min="3586" max="3586" width="2.7109375" style="2" customWidth="1"/>
    <col min="3587" max="3588" width="9.7109375" style="2" customWidth="1"/>
    <col min="3589" max="3589" width="15.42578125" style="2" customWidth="1"/>
    <col min="3590" max="3593" width="14.7109375" style="2" customWidth="1"/>
    <col min="3594" max="3600" width="9.7109375" style="2" customWidth="1"/>
    <col min="3601" max="3601" width="13.85546875" style="2" customWidth="1"/>
    <col min="3602" max="3840" width="9.140625" style="2" customWidth="1"/>
    <col min="3841" max="3841" width="15.7109375" style="2" customWidth="1"/>
    <col min="3842" max="3842" width="2.7109375" style="2" customWidth="1"/>
    <col min="3843" max="3844" width="9.7109375" style="2" customWidth="1"/>
    <col min="3845" max="3845" width="15.42578125" style="2" customWidth="1"/>
    <col min="3846" max="3849" width="14.7109375" style="2" customWidth="1"/>
    <col min="3850" max="3856" width="9.7109375" style="2" customWidth="1"/>
    <col min="3857" max="3857" width="13.85546875" style="2" customWidth="1"/>
    <col min="3858" max="4096" width="9.140625" style="2" customWidth="1"/>
    <col min="4097" max="4097" width="15.7109375" style="2" customWidth="1"/>
    <col min="4098" max="4098" width="2.7109375" style="2" customWidth="1"/>
    <col min="4099" max="4100" width="9.7109375" style="2" customWidth="1"/>
    <col min="4101" max="4101" width="15.42578125" style="2" customWidth="1"/>
    <col min="4102" max="4105" width="14.7109375" style="2" customWidth="1"/>
    <col min="4106" max="4112" width="9.7109375" style="2" customWidth="1"/>
    <col min="4113" max="4113" width="13.85546875" style="2" customWidth="1"/>
    <col min="4114" max="4352" width="9.140625" style="2" customWidth="1"/>
    <col min="4353" max="4353" width="15.7109375" style="2" customWidth="1"/>
    <col min="4354" max="4354" width="2.7109375" style="2" customWidth="1"/>
    <col min="4355" max="4356" width="9.7109375" style="2" customWidth="1"/>
    <col min="4357" max="4357" width="15.42578125" style="2" customWidth="1"/>
    <col min="4358" max="4361" width="14.7109375" style="2" customWidth="1"/>
    <col min="4362" max="4368" width="9.7109375" style="2" customWidth="1"/>
    <col min="4369" max="4369" width="13.85546875" style="2" customWidth="1"/>
    <col min="4370" max="4608" width="9.140625" style="2" customWidth="1"/>
    <col min="4609" max="4609" width="15.7109375" style="2" customWidth="1"/>
    <col min="4610" max="4610" width="2.7109375" style="2" customWidth="1"/>
    <col min="4611" max="4612" width="9.7109375" style="2" customWidth="1"/>
    <col min="4613" max="4613" width="15.42578125" style="2" customWidth="1"/>
    <col min="4614" max="4617" width="14.7109375" style="2" customWidth="1"/>
    <col min="4618" max="4624" width="9.7109375" style="2" customWidth="1"/>
    <col min="4625" max="4625" width="13.85546875" style="2" customWidth="1"/>
    <col min="4626" max="4864" width="9.140625" style="2" customWidth="1"/>
    <col min="4865" max="4865" width="15.7109375" style="2" customWidth="1"/>
    <col min="4866" max="4866" width="2.7109375" style="2" customWidth="1"/>
    <col min="4867" max="4868" width="9.7109375" style="2" customWidth="1"/>
    <col min="4869" max="4869" width="15.42578125" style="2" customWidth="1"/>
    <col min="4870" max="4873" width="14.7109375" style="2" customWidth="1"/>
    <col min="4874" max="4880" width="9.7109375" style="2" customWidth="1"/>
    <col min="4881" max="4881" width="13.85546875" style="2" customWidth="1"/>
    <col min="4882" max="5120" width="9.140625" style="2" customWidth="1"/>
    <col min="5121" max="5121" width="15.7109375" style="2" customWidth="1"/>
    <col min="5122" max="5122" width="2.7109375" style="2" customWidth="1"/>
    <col min="5123" max="5124" width="9.7109375" style="2" customWidth="1"/>
    <col min="5125" max="5125" width="15.42578125" style="2" customWidth="1"/>
    <col min="5126" max="5129" width="14.7109375" style="2" customWidth="1"/>
    <col min="5130" max="5136" width="9.7109375" style="2" customWidth="1"/>
    <col min="5137" max="5137" width="13.85546875" style="2" customWidth="1"/>
    <col min="5138" max="5376" width="9.140625" style="2" customWidth="1"/>
    <col min="5377" max="5377" width="15.7109375" style="2" customWidth="1"/>
    <col min="5378" max="5378" width="2.7109375" style="2" customWidth="1"/>
    <col min="5379" max="5380" width="9.7109375" style="2" customWidth="1"/>
    <col min="5381" max="5381" width="15.42578125" style="2" customWidth="1"/>
    <col min="5382" max="5385" width="14.7109375" style="2" customWidth="1"/>
    <col min="5386" max="5392" width="9.7109375" style="2" customWidth="1"/>
    <col min="5393" max="5393" width="13.85546875" style="2" customWidth="1"/>
    <col min="5394" max="5632" width="9.140625" style="2" customWidth="1"/>
    <col min="5633" max="5633" width="15.7109375" style="2" customWidth="1"/>
    <col min="5634" max="5634" width="2.7109375" style="2" customWidth="1"/>
    <col min="5635" max="5636" width="9.7109375" style="2" customWidth="1"/>
    <col min="5637" max="5637" width="15.42578125" style="2" customWidth="1"/>
    <col min="5638" max="5641" width="14.7109375" style="2" customWidth="1"/>
    <col min="5642" max="5648" width="9.7109375" style="2" customWidth="1"/>
    <col min="5649" max="5649" width="13.85546875" style="2" customWidth="1"/>
    <col min="5650" max="5888" width="9.140625" style="2" customWidth="1"/>
    <col min="5889" max="5889" width="15.7109375" style="2" customWidth="1"/>
    <col min="5890" max="5890" width="2.7109375" style="2" customWidth="1"/>
    <col min="5891" max="5892" width="9.7109375" style="2" customWidth="1"/>
    <col min="5893" max="5893" width="15.42578125" style="2" customWidth="1"/>
    <col min="5894" max="5897" width="14.7109375" style="2" customWidth="1"/>
    <col min="5898" max="5904" width="9.7109375" style="2" customWidth="1"/>
    <col min="5905" max="5905" width="13.85546875" style="2" customWidth="1"/>
    <col min="5906" max="6144" width="9.140625" style="2" customWidth="1"/>
    <col min="6145" max="6145" width="15.7109375" style="2" customWidth="1"/>
    <col min="6146" max="6146" width="2.7109375" style="2" customWidth="1"/>
    <col min="6147" max="6148" width="9.7109375" style="2" customWidth="1"/>
    <col min="6149" max="6149" width="15.42578125" style="2" customWidth="1"/>
    <col min="6150" max="6153" width="14.7109375" style="2" customWidth="1"/>
    <col min="6154" max="6160" width="9.7109375" style="2" customWidth="1"/>
    <col min="6161" max="6161" width="13.85546875" style="2" customWidth="1"/>
    <col min="6162" max="6400" width="9.140625" style="2" customWidth="1"/>
    <col min="6401" max="6401" width="15.7109375" style="2" customWidth="1"/>
    <col min="6402" max="6402" width="2.7109375" style="2" customWidth="1"/>
    <col min="6403" max="6404" width="9.7109375" style="2" customWidth="1"/>
    <col min="6405" max="6405" width="15.42578125" style="2" customWidth="1"/>
    <col min="6406" max="6409" width="14.7109375" style="2" customWidth="1"/>
    <col min="6410" max="6416" width="9.7109375" style="2" customWidth="1"/>
    <col min="6417" max="6417" width="13.85546875" style="2" customWidth="1"/>
    <col min="6418" max="6656" width="9.140625" style="2" customWidth="1"/>
    <col min="6657" max="6657" width="15.7109375" style="2" customWidth="1"/>
    <col min="6658" max="6658" width="2.7109375" style="2" customWidth="1"/>
    <col min="6659" max="6660" width="9.7109375" style="2" customWidth="1"/>
    <col min="6661" max="6661" width="15.42578125" style="2" customWidth="1"/>
    <col min="6662" max="6665" width="14.7109375" style="2" customWidth="1"/>
    <col min="6666" max="6672" width="9.7109375" style="2" customWidth="1"/>
    <col min="6673" max="6673" width="13.85546875" style="2" customWidth="1"/>
    <col min="6674" max="6912" width="9.140625" style="2" customWidth="1"/>
    <col min="6913" max="6913" width="15.7109375" style="2" customWidth="1"/>
    <col min="6914" max="6914" width="2.7109375" style="2" customWidth="1"/>
    <col min="6915" max="6916" width="9.7109375" style="2" customWidth="1"/>
    <col min="6917" max="6917" width="15.42578125" style="2" customWidth="1"/>
    <col min="6918" max="6921" width="14.7109375" style="2" customWidth="1"/>
    <col min="6922" max="6928" width="9.7109375" style="2" customWidth="1"/>
    <col min="6929" max="6929" width="13.85546875" style="2" customWidth="1"/>
    <col min="6930" max="7168" width="9.140625" style="2" customWidth="1"/>
    <col min="7169" max="7169" width="15.7109375" style="2" customWidth="1"/>
    <col min="7170" max="7170" width="2.7109375" style="2" customWidth="1"/>
    <col min="7171" max="7172" width="9.7109375" style="2" customWidth="1"/>
    <col min="7173" max="7173" width="15.42578125" style="2" customWidth="1"/>
    <col min="7174" max="7177" width="14.7109375" style="2" customWidth="1"/>
    <col min="7178" max="7184" width="9.7109375" style="2" customWidth="1"/>
    <col min="7185" max="7185" width="13.85546875" style="2" customWidth="1"/>
    <col min="7186" max="7424" width="9.140625" style="2" customWidth="1"/>
    <col min="7425" max="7425" width="15.7109375" style="2" customWidth="1"/>
    <col min="7426" max="7426" width="2.7109375" style="2" customWidth="1"/>
    <col min="7427" max="7428" width="9.7109375" style="2" customWidth="1"/>
    <col min="7429" max="7429" width="15.42578125" style="2" customWidth="1"/>
    <col min="7430" max="7433" width="14.7109375" style="2" customWidth="1"/>
    <col min="7434" max="7440" width="9.7109375" style="2" customWidth="1"/>
    <col min="7441" max="7441" width="13.85546875" style="2" customWidth="1"/>
    <col min="7442" max="7680" width="9.140625" style="2" customWidth="1"/>
    <col min="7681" max="7681" width="15.7109375" style="2" customWidth="1"/>
    <col min="7682" max="7682" width="2.7109375" style="2" customWidth="1"/>
    <col min="7683" max="7684" width="9.7109375" style="2" customWidth="1"/>
    <col min="7685" max="7685" width="15.42578125" style="2" customWidth="1"/>
    <col min="7686" max="7689" width="14.7109375" style="2" customWidth="1"/>
    <col min="7690" max="7696" width="9.7109375" style="2" customWidth="1"/>
    <col min="7697" max="7697" width="13.85546875" style="2" customWidth="1"/>
    <col min="7698" max="7936" width="9.140625" style="2" customWidth="1"/>
    <col min="7937" max="7937" width="15.7109375" style="2" customWidth="1"/>
    <col min="7938" max="7938" width="2.7109375" style="2" customWidth="1"/>
    <col min="7939" max="7940" width="9.7109375" style="2" customWidth="1"/>
    <col min="7941" max="7941" width="15.42578125" style="2" customWidth="1"/>
    <col min="7942" max="7945" width="14.7109375" style="2" customWidth="1"/>
    <col min="7946" max="7952" width="9.7109375" style="2" customWidth="1"/>
    <col min="7953" max="7953" width="13.85546875" style="2" customWidth="1"/>
    <col min="7954" max="8192" width="9.140625" style="2" customWidth="1"/>
    <col min="8193" max="8193" width="15.7109375" style="2" customWidth="1"/>
    <col min="8194" max="8194" width="2.7109375" style="2" customWidth="1"/>
    <col min="8195" max="8196" width="9.7109375" style="2" customWidth="1"/>
    <col min="8197" max="8197" width="15.42578125" style="2" customWidth="1"/>
    <col min="8198" max="8201" width="14.7109375" style="2" customWidth="1"/>
    <col min="8202" max="8208" width="9.7109375" style="2" customWidth="1"/>
    <col min="8209" max="8209" width="13.85546875" style="2" customWidth="1"/>
    <col min="8210" max="8448" width="9.140625" style="2" customWidth="1"/>
    <col min="8449" max="8449" width="15.7109375" style="2" customWidth="1"/>
    <col min="8450" max="8450" width="2.7109375" style="2" customWidth="1"/>
    <col min="8451" max="8452" width="9.7109375" style="2" customWidth="1"/>
    <col min="8453" max="8453" width="15.42578125" style="2" customWidth="1"/>
    <col min="8454" max="8457" width="14.7109375" style="2" customWidth="1"/>
    <col min="8458" max="8464" width="9.7109375" style="2" customWidth="1"/>
    <col min="8465" max="8465" width="13.85546875" style="2" customWidth="1"/>
    <col min="8466" max="8704" width="9.140625" style="2" customWidth="1"/>
    <col min="8705" max="8705" width="15.7109375" style="2" customWidth="1"/>
    <col min="8706" max="8706" width="2.7109375" style="2" customWidth="1"/>
    <col min="8707" max="8708" width="9.7109375" style="2" customWidth="1"/>
    <col min="8709" max="8709" width="15.42578125" style="2" customWidth="1"/>
    <col min="8710" max="8713" width="14.7109375" style="2" customWidth="1"/>
    <col min="8714" max="8720" width="9.7109375" style="2" customWidth="1"/>
    <col min="8721" max="8721" width="13.85546875" style="2" customWidth="1"/>
    <col min="8722" max="8960" width="9.140625" style="2" customWidth="1"/>
    <col min="8961" max="8961" width="15.7109375" style="2" customWidth="1"/>
    <col min="8962" max="8962" width="2.7109375" style="2" customWidth="1"/>
    <col min="8963" max="8964" width="9.7109375" style="2" customWidth="1"/>
    <col min="8965" max="8965" width="15.42578125" style="2" customWidth="1"/>
    <col min="8966" max="8969" width="14.7109375" style="2" customWidth="1"/>
    <col min="8970" max="8976" width="9.7109375" style="2" customWidth="1"/>
    <col min="8977" max="8977" width="13.85546875" style="2" customWidth="1"/>
    <col min="8978" max="9216" width="9.140625" style="2" customWidth="1"/>
    <col min="9217" max="9217" width="15.7109375" style="2" customWidth="1"/>
    <col min="9218" max="9218" width="2.7109375" style="2" customWidth="1"/>
    <col min="9219" max="9220" width="9.7109375" style="2" customWidth="1"/>
    <col min="9221" max="9221" width="15.42578125" style="2" customWidth="1"/>
    <col min="9222" max="9225" width="14.7109375" style="2" customWidth="1"/>
    <col min="9226" max="9232" width="9.7109375" style="2" customWidth="1"/>
    <col min="9233" max="9233" width="13.85546875" style="2" customWidth="1"/>
    <col min="9234" max="9472" width="9.140625" style="2" customWidth="1"/>
    <col min="9473" max="9473" width="15.7109375" style="2" customWidth="1"/>
    <col min="9474" max="9474" width="2.7109375" style="2" customWidth="1"/>
    <col min="9475" max="9476" width="9.7109375" style="2" customWidth="1"/>
    <col min="9477" max="9477" width="15.42578125" style="2" customWidth="1"/>
    <col min="9478" max="9481" width="14.7109375" style="2" customWidth="1"/>
    <col min="9482" max="9488" width="9.7109375" style="2" customWidth="1"/>
    <col min="9489" max="9489" width="13.85546875" style="2" customWidth="1"/>
    <col min="9490" max="9728" width="9.140625" style="2" customWidth="1"/>
    <col min="9729" max="9729" width="15.7109375" style="2" customWidth="1"/>
    <col min="9730" max="9730" width="2.7109375" style="2" customWidth="1"/>
    <col min="9731" max="9732" width="9.7109375" style="2" customWidth="1"/>
    <col min="9733" max="9733" width="15.42578125" style="2" customWidth="1"/>
    <col min="9734" max="9737" width="14.7109375" style="2" customWidth="1"/>
    <col min="9738" max="9744" width="9.7109375" style="2" customWidth="1"/>
    <col min="9745" max="9745" width="13.85546875" style="2" customWidth="1"/>
    <col min="9746" max="9984" width="9.140625" style="2" customWidth="1"/>
    <col min="9985" max="9985" width="15.7109375" style="2" customWidth="1"/>
    <col min="9986" max="9986" width="2.7109375" style="2" customWidth="1"/>
    <col min="9987" max="9988" width="9.7109375" style="2" customWidth="1"/>
    <col min="9989" max="9989" width="15.42578125" style="2" customWidth="1"/>
    <col min="9990" max="9993" width="14.7109375" style="2" customWidth="1"/>
    <col min="9994" max="10000" width="9.7109375" style="2" customWidth="1"/>
    <col min="10001" max="10001" width="13.85546875" style="2" customWidth="1"/>
    <col min="10002" max="10240" width="9.140625" style="2" customWidth="1"/>
    <col min="10241" max="10241" width="15.7109375" style="2" customWidth="1"/>
    <col min="10242" max="10242" width="2.7109375" style="2" customWidth="1"/>
    <col min="10243" max="10244" width="9.7109375" style="2" customWidth="1"/>
    <col min="10245" max="10245" width="15.42578125" style="2" customWidth="1"/>
    <col min="10246" max="10249" width="14.7109375" style="2" customWidth="1"/>
    <col min="10250" max="10256" width="9.7109375" style="2" customWidth="1"/>
    <col min="10257" max="10257" width="13.85546875" style="2" customWidth="1"/>
    <col min="10258" max="10496" width="9.140625" style="2" customWidth="1"/>
    <col min="10497" max="10497" width="15.7109375" style="2" customWidth="1"/>
    <col min="10498" max="10498" width="2.7109375" style="2" customWidth="1"/>
    <col min="10499" max="10500" width="9.7109375" style="2" customWidth="1"/>
    <col min="10501" max="10501" width="15.42578125" style="2" customWidth="1"/>
    <col min="10502" max="10505" width="14.7109375" style="2" customWidth="1"/>
    <col min="10506" max="10512" width="9.7109375" style="2" customWidth="1"/>
    <col min="10513" max="10513" width="13.85546875" style="2" customWidth="1"/>
    <col min="10514" max="10752" width="9.140625" style="2" customWidth="1"/>
    <col min="10753" max="10753" width="15.7109375" style="2" customWidth="1"/>
    <col min="10754" max="10754" width="2.7109375" style="2" customWidth="1"/>
    <col min="10755" max="10756" width="9.7109375" style="2" customWidth="1"/>
    <col min="10757" max="10757" width="15.42578125" style="2" customWidth="1"/>
    <col min="10758" max="10761" width="14.7109375" style="2" customWidth="1"/>
    <col min="10762" max="10768" width="9.7109375" style="2" customWidth="1"/>
    <col min="10769" max="10769" width="13.85546875" style="2" customWidth="1"/>
    <col min="10770" max="11008" width="9.140625" style="2" customWidth="1"/>
    <col min="11009" max="11009" width="15.7109375" style="2" customWidth="1"/>
    <col min="11010" max="11010" width="2.7109375" style="2" customWidth="1"/>
    <col min="11011" max="11012" width="9.7109375" style="2" customWidth="1"/>
    <col min="11013" max="11013" width="15.42578125" style="2" customWidth="1"/>
    <col min="11014" max="11017" width="14.7109375" style="2" customWidth="1"/>
    <col min="11018" max="11024" width="9.7109375" style="2" customWidth="1"/>
    <col min="11025" max="11025" width="13.85546875" style="2" customWidth="1"/>
    <col min="11026" max="11264" width="9.140625" style="2" customWidth="1"/>
    <col min="11265" max="11265" width="15.7109375" style="2" customWidth="1"/>
    <col min="11266" max="11266" width="2.7109375" style="2" customWidth="1"/>
    <col min="11267" max="11268" width="9.7109375" style="2" customWidth="1"/>
    <col min="11269" max="11269" width="15.42578125" style="2" customWidth="1"/>
    <col min="11270" max="11273" width="14.7109375" style="2" customWidth="1"/>
    <col min="11274" max="11280" width="9.7109375" style="2" customWidth="1"/>
    <col min="11281" max="11281" width="13.85546875" style="2" customWidth="1"/>
    <col min="11282" max="11520" width="9.140625" style="2" customWidth="1"/>
    <col min="11521" max="11521" width="15.7109375" style="2" customWidth="1"/>
    <col min="11522" max="11522" width="2.7109375" style="2" customWidth="1"/>
    <col min="11523" max="11524" width="9.7109375" style="2" customWidth="1"/>
    <col min="11525" max="11525" width="15.42578125" style="2" customWidth="1"/>
    <col min="11526" max="11529" width="14.7109375" style="2" customWidth="1"/>
    <col min="11530" max="11536" width="9.7109375" style="2" customWidth="1"/>
    <col min="11537" max="11537" width="13.85546875" style="2" customWidth="1"/>
    <col min="11538" max="11776" width="9.140625" style="2" customWidth="1"/>
    <col min="11777" max="11777" width="15.7109375" style="2" customWidth="1"/>
    <col min="11778" max="11778" width="2.7109375" style="2" customWidth="1"/>
    <col min="11779" max="11780" width="9.7109375" style="2" customWidth="1"/>
    <col min="11781" max="11781" width="15.42578125" style="2" customWidth="1"/>
    <col min="11782" max="11785" width="14.7109375" style="2" customWidth="1"/>
    <col min="11786" max="11792" width="9.7109375" style="2" customWidth="1"/>
    <col min="11793" max="11793" width="13.85546875" style="2" customWidth="1"/>
    <col min="11794" max="12032" width="9.140625" style="2" customWidth="1"/>
    <col min="12033" max="12033" width="15.7109375" style="2" customWidth="1"/>
    <col min="12034" max="12034" width="2.7109375" style="2" customWidth="1"/>
    <col min="12035" max="12036" width="9.7109375" style="2" customWidth="1"/>
    <col min="12037" max="12037" width="15.42578125" style="2" customWidth="1"/>
    <col min="12038" max="12041" width="14.7109375" style="2" customWidth="1"/>
    <col min="12042" max="12048" width="9.7109375" style="2" customWidth="1"/>
    <col min="12049" max="12049" width="13.85546875" style="2" customWidth="1"/>
    <col min="12050" max="12288" width="9.140625" style="2" customWidth="1"/>
    <col min="12289" max="12289" width="15.7109375" style="2" customWidth="1"/>
    <col min="12290" max="12290" width="2.7109375" style="2" customWidth="1"/>
    <col min="12291" max="12292" width="9.7109375" style="2" customWidth="1"/>
    <col min="12293" max="12293" width="15.42578125" style="2" customWidth="1"/>
    <col min="12294" max="12297" width="14.7109375" style="2" customWidth="1"/>
    <col min="12298" max="12304" width="9.7109375" style="2" customWidth="1"/>
    <col min="12305" max="12305" width="13.85546875" style="2" customWidth="1"/>
    <col min="12306" max="12544" width="9.140625" style="2" customWidth="1"/>
    <col min="12545" max="12545" width="15.7109375" style="2" customWidth="1"/>
    <col min="12546" max="12546" width="2.7109375" style="2" customWidth="1"/>
    <col min="12547" max="12548" width="9.7109375" style="2" customWidth="1"/>
    <col min="12549" max="12549" width="15.42578125" style="2" customWidth="1"/>
    <col min="12550" max="12553" width="14.7109375" style="2" customWidth="1"/>
    <col min="12554" max="12560" width="9.7109375" style="2" customWidth="1"/>
    <col min="12561" max="12561" width="13.85546875" style="2" customWidth="1"/>
    <col min="12562" max="12800" width="9.140625" style="2" customWidth="1"/>
    <col min="12801" max="12801" width="15.7109375" style="2" customWidth="1"/>
    <col min="12802" max="12802" width="2.7109375" style="2" customWidth="1"/>
    <col min="12803" max="12804" width="9.7109375" style="2" customWidth="1"/>
    <col min="12805" max="12805" width="15.42578125" style="2" customWidth="1"/>
    <col min="12806" max="12809" width="14.7109375" style="2" customWidth="1"/>
    <col min="12810" max="12816" width="9.7109375" style="2" customWidth="1"/>
    <col min="12817" max="12817" width="13.85546875" style="2" customWidth="1"/>
    <col min="12818" max="13056" width="9.140625" style="2" customWidth="1"/>
    <col min="13057" max="13057" width="15.7109375" style="2" customWidth="1"/>
    <col min="13058" max="13058" width="2.7109375" style="2" customWidth="1"/>
    <col min="13059" max="13060" width="9.7109375" style="2" customWidth="1"/>
    <col min="13061" max="13061" width="15.42578125" style="2" customWidth="1"/>
    <col min="13062" max="13065" width="14.7109375" style="2" customWidth="1"/>
    <col min="13066" max="13072" width="9.7109375" style="2" customWidth="1"/>
    <col min="13073" max="13073" width="13.85546875" style="2" customWidth="1"/>
    <col min="13074" max="13312" width="9.140625" style="2" customWidth="1"/>
    <col min="13313" max="13313" width="15.7109375" style="2" customWidth="1"/>
    <col min="13314" max="13314" width="2.7109375" style="2" customWidth="1"/>
    <col min="13315" max="13316" width="9.7109375" style="2" customWidth="1"/>
    <col min="13317" max="13317" width="15.42578125" style="2" customWidth="1"/>
    <col min="13318" max="13321" width="14.7109375" style="2" customWidth="1"/>
    <col min="13322" max="13328" width="9.7109375" style="2" customWidth="1"/>
    <col min="13329" max="13329" width="13.85546875" style="2" customWidth="1"/>
    <col min="13330" max="13568" width="9.140625" style="2" customWidth="1"/>
    <col min="13569" max="13569" width="15.7109375" style="2" customWidth="1"/>
    <col min="13570" max="13570" width="2.7109375" style="2" customWidth="1"/>
    <col min="13571" max="13572" width="9.7109375" style="2" customWidth="1"/>
    <col min="13573" max="13573" width="15.42578125" style="2" customWidth="1"/>
    <col min="13574" max="13577" width="14.7109375" style="2" customWidth="1"/>
    <col min="13578" max="13584" width="9.7109375" style="2" customWidth="1"/>
    <col min="13585" max="13585" width="13.85546875" style="2" customWidth="1"/>
    <col min="13586" max="13824" width="9.140625" style="2" customWidth="1"/>
    <col min="13825" max="13825" width="15.7109375" style="2" customWidth="1"/>
    <col min="13826" max="13826" width="2.7109375" style="2" customWidth="1"/>
    <col min="13827" max="13828" width="9.7109375" style="2" customWidth="1"/>
    <col min="13829" max="13829" width="15.42578125" style="2" customWidth="1"/>
    <col min="13830" max="13833" width="14.7109375" style="2" customWidth="1"/>
    <col min="13834" max="13840" width="9.7109375" style="2" customWidth="1"/>
    <col min="13841" max="13841" width="13.85546875" style="2" customWidth="1"/>
    <col min="13842" max="14080" width="9.140625" style="2" customWidth="1"/>
    <col min="14081" max="14081" width="15.7109375" style="2" customWidth="1"/>
    <col min="14082" max="14082" width="2.7109375" style="2" customWidth="1"/>
    <col min="14083" max="14084" width="9.7109375" style="2" customWidth="1"/>
    <col min="14085" max="14085" width="15.42578125" style="2" customWidth="1"/>
    <col min="14086" max="14089" width="14.7109375" style="2" customWidth="1"/>
    <col min="14090" max="14096" width="9.7109375" style="2" customWidth="1"/>
    <col min="14097" max="14097" width="13.85546875" style="2" customWidth="1"/>
    <col min="14098" max="14336" width="9.140625" style="2" customWidth="1"/>
    <col min="14337" max="14337" width="15.7109375" style="2" customWidth="1"/>
    <col min="14338" max="14338" width="2.7109375" style="2" customWidth="1"/>
    <col min="14339" max="14340" width="9.7109375" style="2" customWidth="1"/>
    <col min="14341" max="14341" width="15.42578125" style="2" customWidth="1"/>
    <col min="14342" max="14345" width="14.7109375" style="2" customWidth="1"/>
    <col min="14346" max="14352" width="9.7109375" style="2" customWidth="1"/>
    <col min="14353" max="14353" width="13.85546875" style="2" customWidth="1"/>
    <col min="14354" max="14592" width="9.140625" style="2" customWidth="1"/>
    <col min="14593" max="14593" width="15.7109375" style="2" customWidth="1"/>
    <col min="14594" max="14594" width="2.7109375" style="2" customWidth="1"/>
    <col min="14595" max="14596" width="9.7109375" style="2" customWidth="1"/>
    <col min="14597" max="14597" width="15.42578125" style="2" customWidth="1"/>
    <col min="14598" max="14601" width="14.7109375" style="2" customWidth="1"/>
    <col min="14602" max="14608" width="9.7109375" style="2" customWidth="1"/>
    <col min="14609" max="14609" width="13.85546875" style="2" customWidth="1"/>
    <col min="14610" max="14848" width="9.140625" style="2" customWidth="1"/>
    <col min="14849" max="14849" width="15.7109375" style="2" customWidth="1"/>
    <col min="14850" max="14850" width="2.7109375" style="2" customWidth="1"/>
    <col min="14851" max="14852" width="9.7109375" style="2" customWidth="1"/>
    <col min="14853" max="14853" width="15.42578125" style="2" customWidth="1"/>
    <col min="14854" max="14857" width="14.7109375" style="2" customWidth="1"/>
    <col min="14858" max="14864" width="9.7109375" style="2" customWidth="1"/>
    <col min="14865" max="14865" width="13.85546875" style="2" customWidth="1"/>
    <col min="14866" max="15104" width="9.140625" style="2" customWidth="1"/>
    <col min="15105" max="15105" width="15.7109375" style="2" customWidth="1"/>
    <col min="15106" max="15106" width="2.7109375" style="2" customWidth="1"/>
    <col min="15107" max="15108" width="9.7109375" style="2" customWidth="1"/>
    <col min="15109" max="15109" width="15.42578125" style="2" customWidth="1"/>
    <col min="15110" max="15113" width="14.7109375" style="2" customWidth="1"/>
    <col min="15114" max="15120" width="9.7109375" style="2" customWidth="1"/>
    <col min="15121" max="15121" width="13.85546875" style="2" customWidth="1"/>
    <col min="15122" max="15360" width="9.140625" style="2" customWidth="1"/>
    <col min="15361" max="15361" width="15.7109375" style="2" customWidth="1"/>
    <col min="15362" max="15362" width="2.7109375" style="2" customWidth="1"/>
    <col min="15363" max="15364" width="9.7109375" style="2" customWidth="1"/>
    <col min="15365" max="15365" width="15.42578125" style="2" customWidth="1"/>
    <col min="15366" max="15369" width="14.7109375" style="2" customWidth="1"/>
    <col min="15370" max="15376" width="9.7109375" style="2" customWidth="1"/>
    <col min="15377" max="15377" width="13.85546875" style="2" customWidth="1"/>
    <col min="15378" max="15616" width="9.140625" style="2" customWidth="1"/>
    <col min="15617" max="15617" width="15.7109375" style="2" customWidth="1"/>
    <col min="15618" max="15618" width="2.7109375" style="2" customWidth="1"/>
    <col min="15619" max="15620" width="9.7109375" style="2" customWidth="1"/>
    <col min="15621" max="15621" width="15.42578125" style="2" customWidth="1"/>
    <col min="15622" max="15625" width="14.7109375" style="2" customWidth="1"/>
    <col min="15626" max="15632" width="9.7109375" style="2" customWidth="1"/>
    <col min="15633" max="15633" width="13.85546875" style="2" customWidth="1"/>
    <col min="15634" max="15872" width="9.140625" style="2" customWidth="1"/>
    <col min="15873" max="15873" width="15.7109375" style="2" customWidth="1"/>
    <col min="15874" max="15874" width="2.7109375" style="2" customWidth="1"/>
    <col min="15875" max="15876" width="9.7109375" style="2" customWidth="1"/>
    <col min="15877" max="15877" width="15.42578125" style="2" customWidth="1"/>
    <col min="15878" max="15881" width="14.7109375" style="2" customWidth="1"/>
    <col min="15882" max="15888" width="9.7109375" style="2" customWidth="1"/>
    <col min="15889" max="15889" width="13.85546875" style="2" customWidth="1"/>
    <col min="15890" max="16128" width="9.140625" style="2" customWidth="1"/>
    <col min="16129" max="16129" width="15.7109375" style="2" customWidth="1"/>
    <col min="16130" max="16130" width="2.7109375" style="2" customWidth="1"/>
    <col min="16131" max="16132" width="9.7109375" style="2" customWidth="1"/>
    <col min="16133" max="16133" width="15.42578125" style="2" customWidth="1"/>
    <col min="16134" max="16137" width="14.7109375" style="2" customWidth="1"/>
    <col min="16138" max="16144" width="9.7109375" style="2" customWidth="1"/>
    <col min="16145" max="16145" width="13.85546875" style="2" customWidth="1"/>
    <col min="16146" max="16384" width="9.140625" style="2" customWidth="1"/>
  </cols>
  <sheetData>
    <row r="1" spans="1:17" ht="12.75" hidden="1" customHeight="1">
      <c r="A1" s="449" t="s">
        <v>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1"/>
    </row>
    <row r="2" spans="1:17" ht="30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3"/>
      <c r="P2" s="4"/>
      <c r="Q2" s="4"/>
    </row>
    <row r="3" spans="1:17" ht="20.25">
      <c r="A3" s="450" t="s">
        <v>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5"/>
      <c r="P3" s="6"/>
      <c r="Q3" s="6"/>
    </row>
    <row r="4" spans="1:17" ht="20.100000000000001" customHeight="1">
      <c r="A4" s="7"/>
      <c r="B4" s="8"/>
      <c r="C4" s="8"/>
      <c r="D4" s="8"/>
      <c r="E4" s="8"/>
      <c r="F4" s="8"/>
      <c r="G4" s="8"/>
      <c r="H4" s="8"/>
      <c r="I4" s="8"/>
      <c r="J4" s="8"/>
    </row>
    <row r="5" spans="1:17" ht="26.25">
      <c r="A5" s="9" t="s">
        <v>2</v>
      </c>
      <c r="B5" s="10"/>
      <c r="C5" s="10"/>
      <c r="D5" s="11"/>
      <c r="E5" s="11"/>
      <c r="F5" s="11"/>
      <c r="G5" s="11"/>
      <c r="H5" s="11"/>
      <c r="I5" s="451"/>
      <c r="J5" s="451"/>
      <c r="K5" s="451"/>
      <c r="L5" s="451"/>
      <c r="M5" s="451"/>
      <c r="N5" s="451"/>
      <c r="O5" s="451"/>
      <c r="P5" s="12"/>
      <c r="Q5" s="13"/>
    </row>
    <row r="6" spans="1:17" ht="19.5" customHeight="1">
      <c r="I6" s="15" t="s">
        <v>3</v>
      </c>
      <c r="J6" s="16" t="s">
        <v>4</v>
      </c>
      <c r="K6" s="452">
        <v>43496</v>
      </c>
      <c r="L6" s="452"/>
      <c r="M6" s="17"/>
      <c r="N6" s="18"/>
      <c r="O6" s="19"/>
    </row>
    <row r="7" spans="1:17" ht="12.75">
      <c r="A7" s="20"/>
      <c r="B7" s="20"/>
      <c r="C7" s="20"/>
      <c r="D7" s="20"/>
      <c r="E7" s="20"/>
      <c r="F7" s="20"/>
      <c r="G7" s="20"/>
      <c r="H7" s="20"/>
      <c r="I7" s="20"/>
    </row>
    <row r="8" spans="1:17" s="21" customFormat="1" ht="24.95" customHeight="1">
      <c r="A8" s="453" t="s">
        <v>5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</row>
    <row r="9" spans="1:17" s="21" customFormat="1" ht="24.95" customHeight="1">
      <c r="A9" s="22"/>
      <c r="B9" s="23"/>
      <c r="C9" s="23"/>
      <c r="D9" s="23"/>
      <c r="E9" s="24"/>
      <c r="F9" s="22" t="s">
        <v>6</v>
      </c>
      <c r="G9" s="24" t="s">
        <v>7</v>
      </c>
      <c r="H9" s="25" t="s">
        <v>8</v>
      </c>
      <c r="I9" s="26" t="s">
        <v>9</v>
      </c>
      <c r="J9" s="448" t="s">
        <v>10</v>
      </c>
      <c r="K9" s="448"/>
      <c r="L9" s="448"/>
      <c r="M9" s="27"/>
      <c r="N9" s="27"/>
      <c r="O9" s="28"/>
      <c r="P9" s="28"/>
      <c r="Q9" s="28"/>
    </row>
    <row r="10" spans="1:17" s="21" customFormat="1" ht="24.95" customHeight="1">
      <c r="A10" s="454" t="s">
        <v>11</v>
      </c>
      <c r="B10" s="454"/>
      <c r="C10" s="454"/>
      <c r="D10" s="454"/>
      <c r="E10" s="454"/>
      <c r="F10" s="29">
        <v>3559</v>
      </c>
      <c r="G10" s="30">
        <f>SUM(F10)*10.764</f>
        <v>38309.076000000001</v>
      </c>
      <c r="H10" s="31">
        <v>3805</v>
      </c>
      <c r="I10" s="30">
        <f>H10*10.764</f>
        <v>40957.019999999997</v>
      </c>
      <c r="J10" s="455">
        <f>F10/H10</f>
        <v>0.93534822601839684</v>
      </c>
      <c r="K10" s="455"/>
      <c r="L10" s="455"/>
      <c r="M10" s="27"/>
      <c r="N10" s="27"/>
      <c r="O10" s="28"/>
      <c r="P10" s="28"/>
      <c r="Q10" s="28"/>
    </row>
    <row r="11" spans="1:17" s="21" customFormat="1" ht="24.95" customHeight="1">
      <c r="A11" s="32"/>
      <c r="B11" s="27"/>
      <c r="C11" s="27"/>
      <c r="D11" s="27"/>
      <c r="E11" s="33"/>
      <c r="F11" s="34"/>
      <c r="G11" s="35"/>
      <c r="H11" s="31"/>
      <c r="I11" s="36"/>
      <c r="J11" s="456"/>
      <c r="K11" s="456"/>
      <c r="L11" s="456"/>
      <c r="M11" s="27"/>
      <c r="N11" s="27"/>
      <c r="O11" s="28"/>
      <c r="P11" s="28"/>
      <c r="Q11" s="28"/>
    </row>
    <row r="12" spans="1:17" s="21" customFormat="1" ht="24.95" customHeight="1">
      <c r="A12" s="454" t="s">
        <v>12</v>
      </c>
      <c r="B12" s="454"/>
      <c r="C12" s="454"/>
      <c r="D12" s="454"/>
      <c r="E12" s="454"/>
      <c r="F12" s="34">
        <f>[1]TOTALs!M44</f>
        <v>12040</v>
      </c>
      <c r="G12" s="36">
        <f>SUM(F12)*10.764</f>
        <v>129598.56</v>
      </c>
      <c r="H12" s="31">
        <v>15100</v>
      </c>
      <c r="I12" s="36">
        <f>H12*10.764</f>
        <v>162536.4</v>
      </c>
      <c r="J12" s="457">
        <f>F12/H12</f>
        <v>0.7973509933774835</v>
      </c>
      <c r="K12" s="457"/>
      <c r="L12" s="457"/>
      <c r="M12" s="27"/>
      <c r="N12" s="27"/>
      <c r="O12" s="28"/>
      <c r="P12" s="28"/>
      <c r="Q12" s="28"/>
    </row>
    <row r="13" spans="1:17" s="21" customFormat="1" ht="24.95" customHeight="1">
      <c r="A13" s="37"/>
      <c r="B13" s="38"/>
      <c r="C13" s="38"/>
      <c r="D13" s="38"/>
      <c r="E13" s="39"/>
      <c r="F13" s="34"/>
      <c r="G13" s="40"/>
      <c r="H13" s="31"/>
      <c r="I13" s="36"/>
      <c r="J13" s="456"/>
      <c r="K13" s="456"/>
      <c r="L13" s="456"/>
      <c r="M13" s="27"/>
      <c r="N13" s="27"/>
      <c r="O13" s="28"/>
      <c r="P13" s="28"/>
      <c r="Q13" s="28"/>
    </row>
    <row r="14" spans="1:17" s="21" customFormat="1" ht="24.95" customHeight="1">
      <c r="A14" s="454" t="s">
        <v>13</v>
      </c>
      <c r="B14" s="454"/>
      <c r="C14" s="454"/>
      <c r="D14" s="454"/>
      <c r="E14" s="454"/>
      <c r="F14" s="34"/>
      <c r="G14" s="41"/>
      <c r="H14" s="31">
        <v>1423</v>
      </c>
      <c r="I14" s="36">
        <f>H14*10.764</f>
        <v>15317.171999999999</v>
      </c>
      <c r="J14" s="456"/>
      <c r="K14" s="456"/>
      <c r="L14" s="456"/>
      <c r="M14" s="27"/>
      <c r="N14" s="27"/>
      <c r="O14" s="28"/>
      <c r="P14" s="28"/>
      <c r="Q14" s="28"/>
    </row>
    <row r="15" spans="1:17" s="21" customFormat="1" ht="24.95" customHeight="1">
      <c r="A15" s="37"/>
      <c r="B15" s="38"/>
      <c r="C15" s="38"/>
      <c r="D15" s="38"/>
      <c r="E15" s="39"/>
      <c r="F15" s="42"/>
      <c r="G15" s="43"/>
      <c r="H15" s="44"/>
      <c r="I15" s="36"/>
      <c r="J15" s="458"/>
      <c r="K15" s="458"/>
      <c r="L15" s="458"/>
      <c r="M15" s="27"/>
      <c r="N15" s="27"/>
      <c r="O15" s="28"/>
      <c r="P15" s="28"/>
      <c r="Q15" s="28"/>
    </row>
    <row r="16" spans="1:17" s="48" customFormat="1" ht="24.95" customHeight="1">
      <c r="A16" s="459" t="s">
        <v>14</v>
      </c>
      <c r="B16" s="459"/>
      <c r="C16" s="459"/>
      <c r="D16" s="459"/>
      <c r="E16" s="459"/>
      <c r="F16" s="45">
        <f>SUM(F10:F15)</f>
        <v>15599</v>
      </c>
      <c r="G16" s="46">
        <f>SUM(G10:G15)</f>
        <v>167907.636</v>
      </c>
      <c r="H16" s="45">
        <v>20862</v>
      </c>
      <c r="I16" s="47">
        <f>H16*10.764</f>
        <v>224558.568</v>
      </c>
      <c r="J16" s="460">
        <f>F16/H16</f>
        <v>0.74772313296903459</v>
      </c>
      <c r="K16" s="460"/>
      <c r="L16" s="460"/>
      <c r="M16" s="27"/>
      <c r="N16" s="27"/>
      <c r="O16" s="28"/>
      <c r="P16" s="28"/>
      <c r="Q16" s="28"/>
    </row>
    <row r="17" spans="1:17" s="21" customFormat="1" ht="24.9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28"/>
      <c r="Q17" s="28"/>
    </row>
    <row r="18" spans="1:17" s="21" customFormat="1" ht="24.95" customHeight="1">
      <c r="A18" s="453" t="s">
        <v>15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</row>
    <row r="19" spans="1:17" s="21" customFormat="1" ht="24.95" customHeight="1" thickBo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8"/>
      <c r="Q19" s="28"/>
    </row>
    <row r="20" spans="1:17" s="21" customFormat="1" ht="24.95" customHeight="1" thickBot="1">
      <c r="A20" s="461" t="s">
        <v>16</v>
      </c>
      <c r="B20" s="461"/>
      <c r="C20" s="461"/>
      <c r="D20" s="461"/>
      <c r="E20" s="461"/>
      <c r="F20" s="462">
        <f>[1]TOTALs!D48</f>
        <v>168</v>
      </c>
      <c r="G20" s="462"/>
      <c r="H20" s="49"/>
      <c r="I20" s="49"/>
      <c r="J20" s="50" t="s">
        <v>17</v>
      </c>
      <c r="K20" s="463">
        <f>[1]Block_A!D121</f>
        <v>39</v>
      </c>
      <c r="L20" s="463"/>
      <c r="M20" s="463"/>
      <c r="N20" s="27"/>
      <c r="O20" s="28"/>
      <c r="P20" s="28"/>
      <c r="Q20" s="28"/>
    </row>
    <row r="21" spans="1:17" s="21" customFormat="1" ht="13.5" customHeight="1" thickBo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8"/>
      <c r="Q21" s="28"/>
    </row>
    <row r="22" spans="1:17" s="21" customFormat="1" ht="24" customHeight="1" thickBot="1">
      <c r="A22" s="27"/>
      <c r="B22" s="27"/>
      <c r="C22" s="27"/>
      <c r="D22" s="51"/>
      <c r="E22" s="52"/>
      <c r="F22" s="27"/>
      <c r="G22" s="27"/>
      <c r="H22" s="27"/>
      <c r="I22" s="27"/>
      <c r="J22" s="50" t="s">
        <v>18</v>
      </c>
      <c r="K22" s="463">
        <f>[1]Block_B1!D138</f>
        <v>45</v>
      </c>
      <c r="L22" s="463"/>
      <c r="M22" s="463"/>
      <c r="N22" s="27"/>
      <c r="O22" s="28"/>
      <c r="P22" s="28"/>
      <c r="Q22" s="28"/>
    </row>
    <row r="23" spans="1:17" s="21" customFormat="1" ht="14.1" customHeight="1" thickBo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3"/>
      <c r="P23" s="53"/>
      <c r="Q23" s="53"/>
    </row>
    <row r="24" spans="1:17" s="21" customFormat="1" ht="23.25" customHeight="1" thickBot="1">
      <c r="A24" s="20"/>
      <c r="B24" s="20"/>
      <c r="C24" s="20"/>
      <c r="D24" s="20"/>
      <c r="E24" s="20"/>
      <c r="F24" s="20"/>
      <c r="G24" s="20"/>
      <c r="H24" s="20"/>
      <c r="I24" s="20"/>
      <c r="J24" s="50" t="s">
        <v>19</v>
      </c>
      <c r="K24" s="463">
        <f>[1]Block_B2!D192</f>
        <v>84</v>
      </c>
      <c r="L24" s="463"/>
      <c r="M24" s="463"/>
      <c r="N24" s="20"/>
      <c r="O24" s="53"/>
      <c r="P24" s="53"/>
      <c r="Q24" s="53"/>
    </row>
    <row r="25" spans="1:17" s="21" customFormat="1" ht="14.1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3"/>
      <c r="P25" s="53"/>
      <c r="Q25" s="53"/>
    </row>
    <row r="26" spans="1:17" s="21" customFormat="1" ht="14.1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3"/>
      <c r="P26" s="53"/>
      <c r="Q26" s="53"/>
    </row>
    <row r="27" spans="1:17" s="21" customFormat="1" ht="14.1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3"/>
      <c r="P27" s="53"/>
      <c r="Q27" s="53"/>
    </row>
    <row r="28" spans="1:17">
      <c r="A28" s="54" t="s">
        <v>20</v>
      </c>
      <c r="B28" s="2"/>
      <c r="C28" s="2"/>
      <c r="D28" s="2"/>
      <c r="E28" s="2"/>
      <c r="F28" s="2"/>
      <c r="G28" s="2"/>
      <c r="H28" s="2"/>
      <c r="I28" s="2"/>
    </row>
    <row r="29" spans="1:17">
      <c r="A29" s="55" t="s">
        <v>21</v>
      </c>
      <c r="B29" s="2"/>
      <c r="C29" s="2"/>
      <c r="D29" s="2"/>
      <c r="E29" s="2"/>
      <c r="F29" s="2"/>
      <c r="G29" s="2"/>
      <c r="H29" s="2"/>
      <c r="I29" s="2"/>
    </row>
    <row r="30" spans="1:17">
      <c r="A30" s="55" t="s">
        <v>22</v>
      </c>
    </row>
    <row r="31" spans="1:17">
      <c r="A31" s="55" t="s">
        <v>23</v>
      </c>
    </row>
    <row r="32" spans="1:17">
      <c r="A32" s="54" t="s">
        <v>24</v>
      </c>
    </row>
    <row r="33" spans="1:1">
      <c r="A33" s="56" t="s">
        <v>25</v>
      </c>
    </row>
    <row r="34" spans="1:1">
      <c r="A34" s="54" t="s">
        <v>26</v>
      </c>
    </row>
    <row r="35" spans="1:1">
      <c r="A35" s="55" t="s">
        <v>21</v>
      </c>
    </row>
  </sheetData>
  <mergeCells count="23">
    <mergeCell ref="A20:E20"/>
    <mergeCell ref="F20:G20"/>
    <mergeCell ref="K20:M20"/>
    <mergeCell ref="K22:M22"/>
    <mergeCell ref="K24:M24"/>
    <mergeCell ref="A18:Q18"/>
    <mergeCell ref="A10:E10"/>
    <mergeCell ref="J10:L10"/>
    <mergeCell ref="J11:L11"/>
    <mergeCell ref="A12:E12"/>
    <mergeCell ref="J12:L12"/>
    <mergeCell ref="J13:L13"/>
    <mergeCell ref="A14:E14"/>
    <mergeCell ref="J14:L14"/>
    <mergeCell ref="J15:L15"/>
    <mergeCell ref="A16:E16"/>
    <mergeCell ref="J16:L16"/>
    <mergeCell ref="J9:L9"/>
    <mergeCell ref="A1:N2"/>
    <mergeCell ref="A3:N3"/>
    <mergeCell ref="I5:O5"/>
    <mergeCell ref="K6:L6"/>
    <mergeCell ref="A8:Q8"/>
  </mergeCells>
  <printOptions horizontalCentered="1"/>
  <pageMargins left="0.74803149606299213" right="0.74803149606299213" top="0.39370078740157505" bottom="0.39370078740157505" header="0.39370078740157505" footer="0.39370078740157505"/>
  <pageSetup paperSize="9" scale="47" fitToWidth="0" fitToHeight="0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3"/>
  <sheetViews>
    <sheetView topLeftCell="A2" workbookViewId="0"/>
  </sheetViews>
  <sheetFormatPr defaultRowHeight="12"/>
  <cols>
    <col min="1" max="1" width="15.7109375" style="14" customWidth="1"/>
    <col min="2" max="2" width="2.7109375" style="14" customWidth="1"/>
    <col min="3" max="6" width="9.7109375" style="14" customWidth="1"/>
    <col min="7" max="7" width="12.42578125" style="2" customWidth="1"/>
    <col min="8" max="8" width="16.42578125" style="2" customWidth="1"/>
    <col min="9" max="10" width="9.7109375" style="2" customWidth="1"/>
    <col min="11" max="11" width="12" style="2" customWidth="1"/>
    <col min="12" max="12" width="9.7109375" style="2" customWidth="1"/>
    <col min="13" max="13" width="13" style="2" customWidth="1"/>
    <col min="14" max="14" width="9.7109375" style="2" customWidth="1"/>
    <col min="15" max="15" width="13.7109375" style="2" customWidth="1"/>
    <col min="16" max="16" width="11.85546875" style="2" customWidth="1"/>
    <col min="17" max="21" width="9.7109375" style="2" customWidth="1"/>
    <col min="22" max="22" width="13.85546875" style="2" customWidth="1"/>
    <col min="23" max="256" width="9.140625" style="2" customWidth="1"/>
    <col min="257" max="257" width="15.7109375" style="2" customWidth="1"/>
    <col min="258" max="258" width="2.7109375" style="2" customWidth="1"/>
    <col min="259" max="262" width="9.7109375" style="2" customWidth="1"/>
    <col min="263" max="263" width="12.42578125" style="2" customWidth="1"/>
    <col min="264" max="264" width="16.42578125" style="2" customWidth="1"/>
    <col min="265" max="266" width="9.7109375" style="2" customWidth="1"/>
    <col min="267" max="267" width="12" style="2" customWidth="1"/>
    <col min="268" max="268" width="9.7109375" style="2" customWidth="1"/>
    <col min="269" max="269" width="13" style="2" customWidth="1"/>
    <col min="270" max="270" width="9.7109375" style="2" customWidth="1"/>
    <col min="271" max="271" width="13.7109375" style="2" customWidth="1"/>
    <col min="272" max="272" width="11.85546875" style="2" customWidth="1"/>
    <col min="273" max="277" width="9.7109375" style="2" customWidth="1"/>
    <col min="278" max="278" width="13.85546875" style="2" customWidth="1"/>
    <col min="279" max="512" width="9.140625" style="2" customWidth="1"/>
    <col min="513" max="513" width="15.7109375" style="2" customWidth="1"/>
    <col min="514" max="514" width="2.7109375" style="2" customWidth="1"/>
    <col min="515" max="518" width="9.7109375" style="2" customWidth="1"/>
    <col min="519" max="519" width="12.42578125" style="2" customWidth="1"/>
    <col min="520" max="520" width="16.42578125" style="2" customWidth="1"/>
    <col min="521" max="522" width="9.7109375" style="2" customWidth="1"/>
    <col min="523" max="523" width="12" style="2" customWidth="1"/>
    <col min="524" max="524" width="9.7109375" style="2" customWidth="1"/>
    <col min="525" max="525" width="13" style="2" customWidth="1"/>
    <col min="526" max="526" width="9.7109375" style="2" customWidth="1"/>
    <col min="527" max="527" width="13.7109375" style="2" customWidth="1"/>
    <col min="528" max="528" width="11.85546875" style="2" customWidth="1"/>
    <col min="529" max="533" width="9.7109375" style="2" customWidth="1"/>
    <col min="534" max="534" width="13.85546875" style="2" customWidth="1"/>
    <col min="535" max="768" width="9.140625" style="2" customWidth="1"/>
    <col min="769" max="769" width="15.7109375" style="2" customWidth="1"/>
    <col min="770" max="770" width="2.7109375" style="2" customWidth="1"/>
    <col min="771" max="774" width="9.7109375" style="2" customWidth="1"/>
    <col min="775" max="775" width="12.42578125" style="2" customWidth="1"/>
    <col min="776" max="776" width="16.42578125" style="2" customWidth="1"/>
    <col min="777" max="778" width="9.7109375" style="2" customWidth="1"/>
    <col min="779" max="779" width="12" style="2" customWidth="1"/>
    <col min="780" max="780" width="9.7109375" style="2" customWidth="1"/>
    <col min="781" max="781" width="13" style="2" customWidth="1"/>
    <col min="782" max="782" width="9.7109375" style="2" customWidth="1"/>
    <col min="783" max="783" width="13.7109375" style="2" customWidth="1"/>
    <col min="784" max="784" width="11.85546875" style="2" customWidth="1"/>
    <col min="785" max="789" width="9.7109375" style="2" customWidth="1"/>
    <col min="790" max="790" width="13.85546875" style="2" customWidth="1"/>
    <col min="791" max="1024" width="9.140625" style="2" customWidth="1"/>
    <col min="1025" max="1025" width="15.7109375" style="2" customWidth="1"/>
    <col min="1026" max="1026" width="2.7109375" style="2" customWidth="1"/>
    <col min="1027" max="1030" width="9.7109375" style="2" customWidth="1"/>
    <col min="1031" max="1031" width="12.42578125" style="2" customWidth="1"/>
    <col min="1032" max="1032" width="16.42578125" style="2" customWidth="1"/>
    <col min="1033" max="1034" width="9.7109375" style="2" customWidth="1"/>
    <col min="1035" max="1035" width="12" style="2" customWidth="1"/>
    <col min="1036" max="1036" width="9.7109375" style="2" customWidth="1"/>
    <col min="1037" max="1037" width="13" style="2" customWidth="1"/>
    <col min="1038" max="1038" width="9.7109375" style="2" customWidth="1"/>
    <col min="1039" max="1039" width="13.7109375" style="2" customWidth="1"/>
    <col min="1040" max="1040" width="11.85546875" style="2" customWidth="1"/>
    <col min="1041" max="1045" width="9.7109375" style="2" customWidth="1"/>
    <col min="1046" max="1046" width="13.85546875" style="2" customWidth="1"/>
    <col min="1047" max="1280" width="9.140625" style="2" customWidth="1"/>
    <col min="1281" max="1281" width="15.7109375" style="2" customWidth="1"/>
    <col min="1282" max="1282" width="2.7109375" style="2" customWidth="1"/>
    <col min="1283" max="1286" width="9.7109375" style="2" customWidth="1"/>
    <col min="1287" max="1287" width="12.42578125" style="2" customWidth="1"/>
    <col min="1288" max="1288" width="16.42578125" style="2" customWidth="1"/>
    <col min="1289" max="1290" width="9.7109375" style="2" customWidth="1"/>
    <col min="1291" max="1291" width="12" style="2" customWidth="1"/>
    <col min="1292" max="1292" width="9.7109375" style="2" customWidth="1"/>
    <col min="1293" max="1293" width="13" style="2" customWidth="1"/>
    <col min="1294" max="1294" width="9.7109375" style="2" customWidth="1"/>
    <col min="1295" max="1295" width="13.7109375" style="2" customWidth="1"/>
    <col min="1296" max="1296" width="11.85546875" style="2" customWidth="1"/>
    <col min="1297" max="1301" width="9.7109375" style="2" customWidth="1"/>
    <col min="1302" max="1302" width="13.85546875" style="2" customWidth="1"/>
    <col min="1303" max="1536" width="9.140625" style="2" customWidth="1"/>
    <col min="1537" max="1537" width="15.7109375" style="2" customWidth="1"/>
    <col min="1538" max="1538" width="2.7109375" style="2" customWidth="1"/>
    <col min="1539" max="1542" width="9.7109375" style="2" customWidth="1"/>
    <col min="1543" max="1543" width="12.42578125" style="2" customWidth="1"/>
    <col min="1544" max="1544" width="16.42578125" style="2" customWidth="1"/>
    <col min="1545" max="1546" width="9.7109375" style="2" customWidth="1"/>
    <col min="1547" max="1547" width="12" style="2" customWidth="1"/>
    <col min="1548" max="1548" width="9.7109375" style="2" customWidth="1"/>
    <col min="1549" max="1549" width="13" style="2" customWidth="1"/>
    <col min="1550" max="1550" width="9.7109375" style="2" customWidth="1"/>
    <col min="1551" max="1551" width="13.7109375" style="2" customWidth="1"/>
    <col min="1552" max="1552" width="11.85546875" style="2" customWidth="1"/>
    <col min="1553" max="1557" width="9.7109375" style="2" customWidth="1"/>
    <col min="1558" max="1558" width="13.85546875" style="2" customWidth="1"/>
    <col min="1559" max="1792" width="9.140625" style="2" customWidth="1"/>
    <col min="1793" max="1793" width="15.7109375" style="2" customWidth="1"/>
    <col min="1794" max="1794" width="2.7109375" style="2" customWidth="1"/>
    <col min="1795" max="1798" width="9.7109375" style="2" customWidth="1"/>
    <col min="1799" max="1799" width="12.42578125" style="2" customWidth="1"/>
    <col min="1800" max="1800" width="16.42578125" style="2" customWidth="1"/>
    <col min="1801" max="1802" width="9.7109375" style="2" customWidth="1"/>
    <col min="1803" max="1803" width="12" style="2" customWidth="1"/>
    <col min="1804" max="1804" width="9.7109375" style="2" customWidth="1"/>
    <col min="1805" max="1805" width="13" style="2" customWidth="1"/>
    <col min="1806" max="1806" width="9.7109375" style="2" customWidth="1"/>
    <col min="1807" max="1807" width="13.7109375" style="2" customWidth="1"/>
    <col min="1808" max="1808" width="11.85546875" style="2" customWidth="1"/>
    <col min="1809" max="1813" width="9.7109375" style="2" customWidth="1"/>
    <col min="1814" max="1814" width="13.85546875" style="2" customWidth="1"/>
    <col min="1815" max="2048" width="9.140625" style="2" customWidth="1"/>
    <col min="2049" max="2049" width="15.7109375" style="2" customWidth="1"/>
    <col min="2050" max="2050" width="2.7109375" style="2" customWidth="1"/>
    <col min="2051" max="2054" width="9.7109375" style="2" customWidth="1"/>
    <col min="2055" max="2055" width="12.42578125" style="2" customWidth="1"/>
    <col min="2056" max="2056" width="16.42578125" style="2" customWidth="1"/>
    <col min="2057" max="2058" width="9.7109375" style="2" customWidth="1"/>
    <col min="2059" max="2059" width="12" style="2" customWidth="1"/>
    <col min="2060" max="2060" width="9.7109375" style="2" customWidth="1"/>
    <col min="2061" max="2061" width="13" style="2" customWidth="1"/>
    <col min="2062" max="2062" width="9.7109375" style="2" customWidth="1"/>
    <col min="2063" max="2063" width="13.7109375" style="2" customWidth="1"/>
    <col min="2064" max="2064" width="11.85546875" style="2" customWidth="1"/>
    <col min="2065" max="2069" width="9.7109375" style="2" customWidth="1"/>
    <col min="2070" max="2070" width="13.85546875" style="2" customWidth="1"/>
    <col min="2071" max="2304" width="9.140625" style="2" customWidth="1"/>
    <col min="2305" max="2305" width="15.7109375" style="2" customWidth="1"/>
    <col min="2306" max="2306" width="2.7109375" style="2" customWidth="1"/>
    <col min="2307" max="2310" width="9.7109375" style="2" customWidth="1"/>
    <col min="2311" max="2311" width="12.42578125" style="2" customWidth="1"/>
    <col min="2312" max="2312" width="16.42578125" style="2" customWidth="1"/>
    <col min="2313" max="2314" width="9.7109375" style="2" customWidth="1"/>
    <col min="2315" max="2315" width="12" style="2" customWidth="1"/>
    <col min="2316" max="2316" width="9.7109375" style="2" customWidth="1"/>
    <col min="2317" max="2317" width="13" style="2" customWidth="1"/>
    <col min="2318" max="2318" width="9.7109375" style="2" customWidth="1"/>
    <col min="2319" max="2319" width="13.7109375" style="2" customWidth="1"/>
    <col min="2320" max="2320" width="11.85546875" style="2" customWidth="1"/>
    <col min="2321" max="2325" width="9.7109375" style="2" customWidth="1"/>
    <col min="2326" max="2326" width="13.85546875" style="2" customWidth="1"/>
    <col min="2327" max="2560" width="9.140625" style="2" customWidth="1"/>
    <col min="2561" max="2561" width="15.7109375" style="2" customWidth="1"/>
    <col min="2562" max="2562" width="2.7109375" style="2" customWidth="1"/>
    <col min="2563" max="2566" width="9.7109375" style="2" customWidth="1"/>
    <col min="2567" max="2567" width="12.42578125" style="2" customWidth="1"/>
    <col min="2568" max="2568" width="16.42578125" style="2" customWidth="1"/>
    <col min="2569" max="2570" width="9.7109375" style="2" customWidth="1"/>
    <col min="2571" max="2571" width="12" style="2" customWidth="1"/>
    <col min="2572" max="2572" width="9.7109375" style="2" customWidth="1"/>
    <col min="2573" max="2573" width="13" style="2" customWidth="1"/>
    <col min="2574" max="2574" width="9.7109375" style="2" customWidth="1"/>
    <col min="2575" max="2575" width="13.7109375" style="2" customWidth="1"/>
    <col min="2576" max="2576" width="11.85546875" style="2" customWidth="1"/>
    <col min="2577" max="2581" width="9.7109375" style="2" customWidth="1"/>
    <col min="2582" max="2582" width="13.85546875" style="2" customWidth="1"/>
    <col min="2583" max="2816" width="9.140625" style="2" customWidth="1"/>
    <col min="2817" max="2817" width="15.7109375" style="2" customWidth="1"/>
    <col min="2818" max="2818" width="2.7109375" style="2" customWidth="1"/>
    <col min="2819" max="2822" width="9.7109375" style="2" customWidth="1"/>
    <col min="2823" max="2823" width="12.42578125" style="2" customWidth="1"/>
    <col min="2824" max="2824" width="16.42578125" style="2" customWidth="1"/>
    <col min="2825" max="2826" width="9.7109375" style="2" customWidth="1"/>
    <col min="2827" max="2827" width="12" style="2" customWidth="1"/>
    <col min="2828" max="2828" width="9.7109375" style="2" customWidth="1"/>
    <col min="2829" max="2829" width="13" style="2" customWidth="1"/>
    <col min="2830" max="2830" width="9.7109375" style="2" customWidth="1"/>
    <col min="2831" max="2831" width="13.7109375" style="2" customWidth="1"/>
    <col min="2832" max="2832" width="11.85546875" style="2" customWidth="1"/>
    <col min="2833" max="2837" width="9.7109375" style="2" customWidth="1"/>
    <col min="2838" max="2838" width="13.85546875" style="2" customWidth="1"/>
    <col min="2839" max="3072" width="9.140625" style="2" customWidth="1"/>
    <col min="3073" max="3073" width="15.7109375" style="2" customWidth="1"/>
    <col min="3074" max="3074" width="2.7109375" style="2" customWidth="1"/>
    <col min="3075" max="3078" width="9.7109375" style="2" customWidth="1"/>
    <col min="3079" max="3079" width="12.42578125" style="2" customWidth="1"/>
    <col min="3080" max="3080" width="16.42578125" style="2" customWidth="1"/>
    <col min="3081" max="3082" width="9.7109375" style="2" customWidth="1"/>
    <col min="3083" max="3083" width="12" style="2" customWidth="1"/>
    <col min="3084" max="3084" width="9.7109375" style="2" customWidth="1"/>
    <col min="3085" max="3085" width="13" style="2" customWidth="1"/>
    <col min="3086" max="3086" width="9.7109375" style="2" customWidth="1"/>
    <col min="3087" max="3087" width="13.7109375" style="2" customWidth="1"/>
    <col min="3088" max="3088" width="11.85546875" style="2" customWidth="1"/>
    <col min="3089" max="3093" width="9.7109375" style="2" customWidth="1"/>
    <col min="3094" max="3094" width="13.85546875" style="2" customWidth="1"/>
    <col min="3095" max="3328" width="9.140625" style="2" customWidth="1"/>
    <col min="3329" max="3329" width="15.7109375" style="2" customWidth="1"/>
    <col min="3330" max="3330" width="2.7109375" style="2" customWidth="1"/>
    <col min="3331" max="3334" width="9.7109375" style="2" customWidth="1"/>
    <col min="3335" max="3335" width="12.42578125" style="2" customWidth="1"/>
    <col min="3336" max="3336" width="16.42578125" style="2" customWidth="1"/>
    <col min="3337" max="3338" width="9.7109375" style="2" customWidth="1"/>
    <col min="3339" max="3339" width="12" style="2" customWidth="1"/>
    <col min="3340" max="3340" width="9.7109375" style="2" customWidth="1"/>
    <col min="3341" max="3341" width="13" style="2" customWidth="1"/>
    <col min="3342" max="3342" width="9.7109375" style="2" customWidth="1"/>
    <col min="3343" max="3343" width="13.7109375" style="2" customWidth="1"/>
    <col min="3344" max="3344" width="11.85546875" style="2" customWidth="1"/>
    <col min="3345" max="3349" width="9.7109375" style="2" customWidth="1"/>
    <col min="3350" max="3350" width="13.85546875" style="2" customWidth="1"/>
    <col min="3351" max="3584" width="9.140625" style="2" customWidth="1"/>
    <col min="3585" max="3585" width="15.7109375" style="2" customWidth="1"/>
    <col min="3586" max="3586" width="2.7109375" style="2" customWidth="1"/>
    <col min="3587" max="3590" width="9.7109375" style="2" customWidth="1"/>
    <col min="3591" max="3591" width="12.42578125" style="2" customWidth="1"/>
    <col min="3592" max="3592" width="16.42578125" style="2" customWidth="1"/>
    <col min="3593" max="3594" width="9.7109375" style="2" customWidth="1"/>
    <col min="3595" max="3595" width="12" style="2" customWidth="1"/>
    <col min="3596" max="3596" width="9.7109375" style="2" customWidth="1"/>
    <col min="3597" max="3597" width="13" style="2" customWidth="1"/>
    <col min="3598" max="3598" width="9.7109375" style="2" customWidth="1"/>
    <col min="3599" max="3599" width="13.7109375" style="2" customWidth="1"/>
    <col min="3600" max="3600" width="11.85546875" style="2" customWidth="1"/>
    <col min="3601" max="3605" width="9.7109375" style="2" customWidth="1"/>
    <col min="3606" max="3606" width="13.85546875" style="2" customWidth="1"/>
    <col min="3607" max="3840" width="9.140625" style="2" customWidth="1"/>
    <col min="3841" max="3841" width="15.7109375" style="2" customWidth="1"/>
    <col min="3842" max="3842" width="2.7109375" style="2" customWidth="1"/>
    <col min="3843" max="3846" width="9.7109375" style="2" customWidth="1"/>
    <col min="3847" max="3847" width="12.42578125" style="2" customWidth="1"/>
    <col min="3848" max="3848" width="16.42578125" style="2" customWidth="1"/>
    <col min="3849" max="3850" width="9.7109375" style="2" customWidth="1"/>
    <col min="3851" max="3851" width="12" style="2" customWidth="1"/>
    <col min="3852" max="3852" width="9.7109375" style="2" customWidth="1"/>
    <col min="3853" max="3853" width="13" style="2" customWidth="1"/>
    <col min="3854" max="3854" width="9.7109375" style="2" customWidth="1"/>
    <col min="3855" max="3855" width="13.7109375" style="2" customWidth="1"/>
    <col min="3856" max="3856" width="11.85546875" style="2" customWidth="1"/>
    <col min="3857" max="3861" width="9.7109375" style="2" customWidth="1"/>
    <col min="3862" max="3862" width="13.85546875" style="2" customWidth="1"/>
    <col min="3863" max="4096" width="9.140625" style="2" customWidth="1"/>
    <col min="4097" max="4097" width="15.7109375" style="2" customWidth="1"/>
    <col min="4098" max="4098" width="2.7109375" style="2" customWidth="1"/>
    <col min="4099" max="4102" width="9.7109375" style="2" customWidth="1"/>
    <col min="4103" max="4103" width="12.42578125" style="2" customWidth="1"/>
    <col min="4104" max="4104" width="16.42578125" style="2" customWidth="1"/>
    <col min="4105" max="4106" width="9.7109375" style="2" customWidth="1"/>
    <col min="4107" max="4107" width="12" style="2" customWidth="1"/>
    <col min="4108" max="4108" width="9.7109375" style="2" customWidth="1"/>
    <col min="4109" max="4109" width="13" style="2" customWidth="1"/>
    <col min="4110" max="4110" width="9.7109375" style="2" customWidth="1"/>
    <col min="4111" max="4111" width="13.7109375" style="2" customWidth="1"/>
    <col min="4112" max="4112" width="11.85546875" style="2" customWidth="1"/>
    <col min="4113" max="4117" width="9.7109375" style="2" customWidth="1"/>
    <col min="4118" max="4118" width="13.85546875" style="2" customWidth="1"/>
    <col min="4119" max="4352" width="9.140625" style="2" customWidth="1"/>
    <col min="4353" max="4353" width="15.7109375" style="2" customWidth="1"/>
    <col min="4354" max="4354" width="2.7109375" style="2" customWidth="1"/>
    <col min="4355" max="4358" width="9.7109375" style="2" customWidth="1"/>
    <col min="4359" max="4359" width="12.42578125" style="2" customWidth="1"/>
    <col min="4360" max="4360" width="16.42578125" style="2" customWidth="1"/>
    <col min="4361" max="4362" width="9.7109375" style="2" customWidth="1"/>
    <col min="4363" max="4363" width="12" style="2" customWidth="1"/>
    <col min="4364" max="4364" width="9.7109375" style="2" customWidth="1"/>
    <col min="4365" max="4365" width="13" style="2" customWidth="1"/>
    <col min="4366" max="4366" width="9.7109375" style="2" customWidth="1"/>
    <col min="4367" max="4367" width="13.7109375" style="2" customWidth="1"/>
    <col min="4368" max="4368" width="11.85546875" style="2" customWidth="1"/>
    <col min="4369" max="4373" width="9.7109375" style="2" customWidth="1"/>
    <col min="4374" max="4374" width="13.85546875" style="2" customWidth="1"/>
    <col min="4375" max="4608" width="9.140625" style="2" customWidth="1"/>
    <col min="4609" max="4609" width="15.7109375" style="2" customWidth="1"/>
    <col min="4610" max="4610" width="2.7109375" style="2" customWidth="1"/>
    <col min="4611" max="4614" width="9.7109375" style="2" customWidth="1"/>
    <col min="4615" max="4615" width="12.42578125" style="2" customWidth="1"/>
    <col min="4616" max="4616" width="16.42578125" style="2" customWidth="1"/>
    <col min="4617" max="4618" width="9.7109375" style="2" customWidth="1"/>
    <col min="4619" max="4619" width="12" style="2" customWidth="1"/>
    <col min="4620" max="4620" width="9.7109375" style="2" customWidth="1"/>
    <col min="4621" max="4621" width="13" style="2" customWidth="1"/>
    <col min="4622" max="4622" width="9.7109375" style="2" customWidth="1"/>
    <col min="4623" max="4623" width="13.7109375" style="2" customWidth="1"/>
    <col min="4624" max="4624" width="11.85546875" style="2" customWidth="1"/>
    <col min="4625" max="4629" width="9.7109375" style="2" customWidth="1"/>
    <col min="4630" max="4630" width="13.85546875" style="2" customWidth="1"/>
    <col min="4631" max="4864" width="9.140625" style="2" customWidth="1"/>
    <col min="4865" max="4865" width="15.7109375" style="2" customWidth="1"/>
    <col min="4866" max="4866" width="2.7109375" style="2" customWidth="1"/>
    <col min="4867" max="4870" width="9.7109375" style="2" customWidth="1"/>
    <col min="4871" max="4871" width="12.42578125" style="2" customWidth="1"/>
    <col min="4872" max="4872" width="16.42578125" style="2" customWidth="1"/>
    <col min="4873" max="4874" width="9.7109375" style="2" customWidth="1"/>
    <col min="4875" max="4875" width="12" style="2" customWidth="1"/>
    <col min="4876" max="4876" width="9.7109375" style="2" customWidth="1"/>
    <col min="4877" max="4877" width="13" style="2" customWidth="1"/>
    <col min="4878" max="4878" width="9.7109375" style="2" customWidth="1"/>
    <col min="4879" max="4879" width="13.7109375" style="2" customWidth="1"/>
    <col min="4880" max="4880" width="11.85546875" style="2" customWidth="1"/>
    <col min="4881" max="4885" width="9.7109375" style="2" customWidth="1"/>
    <col min="4886" max="4886" width="13.85546875" style="2" customWidth="1"/>
    <col min="4887" max="5120" width="9.140625" style="2" customWidth="1"/>
    <col min="5121" max="5121" width="15.7109375" style="2" customWidth="1"/>
    <col min="5122" max="5122" width="2.7109375" style="2" customWidth="1"/>
    <col min="5123" max="5126" width="9.7109375" style="2" customWidth="1"/>
    <col min="5127" max="5127" width="12.42578125" style="2" customWidth="1"/>
    <col min="5128" max="5128" width="16.42578125" style="2" customWidth="1"/>
    <col min="5129" max="5130" width="9.7109375" style="2" customWidth="1"/>
    <col min="5131" max="5131" width="12" style="2" customWidth="1"/>
    <col min="5132" max="5132" width="9.7109375" style="2" customWidth="1"/>
    <col min="5133" max="5133" width="13" style="2" customWidth="1"/>
    <col min="5134" max="5134" width="9.7109375" style="2" customWidth="1"/>
    <col min="5135" max="5135" width="13.7109375" style="2" customWidth="1"/>
    <col min="5136" max="5136" width="11.85546875" style="2" customWidth="1"/>
    <col min="5137" max="5141" width="9.7109375" style="2" customWidth="1"/>
    <col min="5142" max="5142" width="13.85546875" style="2" customWidth="1"/>
    <col min="5143" max="5376" width="9.140625" style="2" customWidth="1"/>
    <col min="5377" max="5377" width="15.7109375" style="2" customWidth="1"/>
    <col min="5378" max="5378" width="2.7109375" style="2" customWidth="1"/>
    <col min="5379" max="5382" width="9.7109375" style="2" customWidth="1"/>
    <col min="5383" max="5383" width="12.42578125" style="2" customWidth="1"/>
    <col min="5384" max="5384" width="16.42578125" style="2" customWidth="1"/>
    <col min="5385" max="5386" width="9.7109375" style="2" customWidth="1"/>
    <col min="5387" max="5387" width="12" style="2" customWidth="1"/>
    <col min="5388" max="5388" width="9.7109375" style="2" customWidth="1"/>
    <col min="5389" max="5389" width="13" style="2" customWidth="1"/>
    <col min="5390" max="5390" width="9.7109375" style="2" customWidth="1"/>
    <col min="5391" max="5391" width="13.7109375" style="2" customWidth="1"/>
    <col min="5392" max="5392" width="11.85546875" style="2" customWidth="1"/>
    <col min="5393" max="5397" width="9.7109375" style="2" customWidth="1"/>
    <col min="5398" max="5398" width="13.85546875" style="2" customWidth="1"/>
    <col min="5399" max="5632" width="9.140625" style="2" customWidth="1"/>
    <col min="5633" max="5633" width="15.7109375" style="2" customWidth="1"/>
    <col min="5634" max="5634" width="2.7109375" style="2" customWidth="1"/>
    <col min="5635" max="5638" width="9.7109375" style="2" customWidth="1"/>
    <col min="5639" max="5639" width="12.42578125" style="2" customWidth="1"/>
    <col min="5640" max="5640" width="16.42578125" style="2" customWidth="1"/>
    <col min="5641" max="5642" width="9.7109375" style="2" customWidth="1"/>
    <col min="5643" max="5643" width="12" style="2" customWidth="1"/>
    <col min="5644" max="5644" width="9.7109375" style="2" customWidth="1"/>
    <col min="5645" max="5645" width="13" style="2" customWidth="1"/>
    <col min="5646" max="5646" width="9.7109375" style="2" customWidth="1"/>
    <col min="5647" max="5647" width="13.7109375" style="2" customWidth="1"/>
    <col min="5648" max="5648" width="11.85546875" style="2" customWidth="1"/>
    <col min="5649" max="5653" width="9.7109375" style="2" customWidth="1"/>
    <col min="5654" max="5654" width="13.85546875" style="2" customWidth="1"/>
    <col min="5655" max="5888" width="9.140625" style="2" customWidth="1"/>
    <col min="5889" max="5889" width="15.7109375" style="2" customWidth="1"/>
    <col min="5890" max="5890" width="2.7109375" style="2" customWidth="1"/>
    <col min="5891" max="5894" width="9.7109375" style="2" customWidth="1"/>
    <col min="5895" max="5895" width="12.42578125" style="2" customWidth="1"/>
    <col min="5896" max="5896" width="16.42578125" style="2" customWidth="1"/>
    <col min="5897" max="5898" width="9.7109375" style="2" customWidth="1"/>
    <col min="5899" max="5899" width="12" style="2" customWidth="1"/>
    <col min="5900" max="5900" width="9.7109375" style="2" customWidth="1"/>
    <col min="5901" max="5901" width="13" style="2" customWidth="1"/>
    <col min="5902" max="5902" width="9.7109375" style="2" customWidth="1"/>
    <col min="5903" max="5903" width="13.7109375" style="2" customWidth="1"/>
    <col min="5904" max="5904" width="11.85546875" style="2" customWidth="1"/>
    <col min="5905" max="5909" width="9.7109375" style="2" customWidth="1"/>
    <col min="5910" max="5910" width="13.85546875" style="2" customWidth="1"/>
    <col min="5911" max="6144" width="9.140625" style="2" customWidth="1"/>
    <col min="6145" max="6145" width="15.7109375" style="2" customWidth="1"/>
    <col min="6146" max="6146" width="2.7109375" style="2" customWidth="1"/>
    <col min="6147" max="6150" width="9.7109375" style="2" customWidth="1"/>
    <col min="6151" max="6151" width="12.42578125" style="2" customWidth="1"/>
    <col min="6152" max="6152" width="16.42578125" style="2" customWidth="1"/>
    <col min="6153" max="6154" width="9.7109375" style="2" customWidth="1"/>
    <col min="6155" max="6155" width="12" style="2" customWidth="1"/>
    <col min="6156" max="6156" width="9.7109375" style="2" customWidth="1"/>
    <col min="6157" max="6157" width="13" style="2" customWidth="1"/>
    <col min="6158" max="6158" width="9.7109375" style="2" customWidth="1"/>
    <col min="6159" max="6159" width="13.7109375" style="2" customWidth="1"/>
    <col min="6160" max="6160" width="11.85546875" style="2" customWidth="1"/>
    <col min="6161" max="6165" width="9.7109375" style="2" customWidth="1"/>
    <col min="6166" max="6166" width="13.85546875" style="2" customWidth="1"/>
    <col min="6167" max="6400" width="9.140625" style="2" customWidth="1"/>
    <col min="6401" max="6401" width="15.7109375" style="2" customWidth="1"/>
    <col min="6402" max="6402" width="2.7109375" style="2" customWidth="1"/>
    <col min="6403" max="6406" width="9.7109375" style="2" customWidth="1"/>
    <col min="6407" max="6407" width="12.42578125" style="2" customWidth="1"/>
    <col min="6408" max="6408" width="16.42578125" style="2" customWidth="1"/>
    <col min="6409" max="6410" width="9.7109375" style="2" customWidth="1"/>
    <col min="6411" max="6411" width="12" style="2" customWidth="1"/>
    <col min="6412" max="6412" width="9.7109375" style="2" customWidth="1"/>
    <col min="6413" max="6413" width="13" style="2" customWidth="1"/>
    <col min="6414" max="6414" width="9.7109375" style="2" customWidth="1"/>
    <col min="6415" max="6415" width="13.7109375" style="2" customWidth="1"/>
    <col min="6416" max="6416" width="11.85546875" style="2" customWidth="1"/>
    <col min="6417" max="6421" width="9.7109375" style="2" customWidth="1"/>
    <col min="6422" max="6422" width="13.85546875" style="2" customWidth="1"/>
    <col min="6423" max="6656" width="9.140625" style="2" customWidth="1"/>
    <col min="6657" max="6657" width="15.7109375" style="2" customWidth="1"/>
    <col min="6658" max="6658" width="2.7109375" style="2" customWidth="1"/>
    <col min="6659" max="6662" width="9.7109375" style="2" customWidth="1"/>
    <col min="6663" max="6663" width="12.42578125" style="2" customWidth="1"/>
    <col min="6664" max="6664" width="16.42578125" style="2" customWidth="1"/>
    <col min="6665" max="6666" width="9.7109375" style="2" customWidth="1"/>
    <col min="6667" max="6667" width="12" style="2" customWidth="1"/>
    <col min="6668" max="6668" width="9.7109375" style="2" customWidth="1"/>
    <col min="6669" max="6669" width="13" style="2" customWidth="1"/>
    <col min="6670" max="6670" width="9.7109375" style="2" customWidth="1"/>
    <col min="6671" max="6671" width="13.7109375" style="2" customWidth="1"/>
    <col min="6672" max="6672" width="11.85546875" style="2" customWidth="1"/>
    <col min="6673" max="6677" width="9.7109375" style="2" customWidth="1"/>
    <col min="6678" max="6678" width="13.85546875" style="2" customWidth="1"/>
    <col min="6679" max="6912" width="9.140625" style="2" customWidth="1"/>
    <col min="6913" max="6913" width="15.7109375" style="2" customWidth="1"/>
    <col min="6914" max="6914" width="2.7109375" style="2" customWidth="1"/>
    <col min="6915" max="6918" width="9.7109375" style="2" customWidth="1"/>
    <col min="6919" max="6919" width="12.42578125" style="2" customWidth="1"/>
    <col min="6920" max="6920" width="16.42578125" style="2" customWidth="1"/>
    <col min="6921" max="6922" width="9.7109375" style="2" customWidth="1"/>
    <col min="6923" max="6923" width="12" style="2" customWidth="1"/>
    <col min="6924" max="6924" width="9.7109375" style="2" customWidth="1"/>
    <col min="6925" max="6925" width="13" style="2" customWidth="1"/>
    <col min="6926" max="6926" width="9.7109375" style="2" customWidth="1"/>
    <col min="6927" max="6927" width="13.7109375" style="2" customWidth="1"/>
    <col min="6928" max="6928" width="11.85546875" style="2" customWidth="1"/>
    <col min="6929" max="6933" width="9.7109375" style="2" customWidth="1"/>
    <col min="6934" max="6934" width="13.85546875" style="2" customWidth="1"/>
    <col min="6935" max="7168" width="9.140625" style="2" customWidth="1"/>
    <col min="7169" max="7169" width="15.7109375" style="2" customWidth="1"/>
    <col min="7170" max="7170" width="2.7109375" style="2" customWidth="1"/>
    <col min="7171" max="7174" width="9.7109375" style="2" customWidth="1"/>
    <col min="7175" max="7175" width="12.42578125" style="2" customWidth="1"/>
    <col min="7176" max="7176" width="16.42578125" style="2" customWidth="1"/>
    <col min="7177" max="7178" width="9.7109375" style="2" customWidth="1"/>
    <col min="7179" max="7179" width="12" style="2" customWidth="1"/>
    <col min="7180" max="7180" width="9.7109375" style="2" customWidth="1"/>
    <col min="7181" max="7181" width="13" style="2" customWidth="1"/>
    <col min="7182" max="7182" width="9.7109375" style="2" customWidth="1"/>
    <col min="7183" max="7183" width="13.7109375" style="2" customWidth="1"/>
    <col min="7184" max="7184" width="11.85546875" style="2" customWidth="1"/>
    <col min="7185" max="7189" width="9.7109375" style="2" customWidth="1"/>
    <col min="7190" max="7190" width="13.85546875" style="2" customWidth="1"/>
    <col min="7191" max="7424" width="9.140625" style="2" customWidth="1"/>
    <col min="7425" max="7425" width="15.7109375" style="2" customWidth="1"/>
    <col min="7426" max="7426" width="2.7109375" style="2" customWidth="1"/>
    <col min="7427" max="7430" width="9.7109375" style="2" customWidth="1"/>
    <col min="7431" max="7431" width="12.42578125" style="2" customWidth="1"/>
    <col min="7432" max="7432" width="16.42578125" style="2" customWidth="1"/>
    <col min="7433" max="7434" width="9.7109375" style="2" customWidth="1"/>
    <col min="7435" max="7435" width="12" style="2" customWidth="1"/>
    <col min="7436" max="7436" width="9.7109375" style="2" customWidth="1"/>
    <col min="7437" max="7437" width="13" style="2" customWidth="1"/>
    <col min="7438" max="7438" width="9.7109375" style="2" customWidth="1"/>
    <col min="7439" max="7439" width="13.7109375" style="2" customWidth="1"/>
    <col min="7440" max="7440" width="11.85546875" style="2" customWidth="1"/>
    <col min="7441" max="7445" width="9.7109375" style="2" customWidth="1"/>
    <col min="7446" max="7446" width="13.85546875" style="2" customWidth="1"/>
    <col min="7447" max="7680" width="9.140625" style="2" customWidth="1"/>
    <col min="7681" max="7681" width="15.7109375" style="2" customWidth="1"/>
    <col min="7682" max="7682" width="2.7109375" style="2" customWidth="1"/>
    <col min="7683" max="7686" width="9.7109375" style="2" customWidth="1"/>
    <col min="7687" max="7687" width="12.42578125" style="2" customWidth="1"/>
    <col min="7688" max="7688" width="16.42578125" style="2" customWidth="1"/>
    <col min="7689" max="7690" width="9.7109375" style="2" customWidth="1"/>
    <col min="7691" max="7691" width="12" style="2" customWidth="1"/>
    <col min="7692" max="7692" width="9.7109375" style="2" customWidth="1"/>
    <col min="7693" max="7693" width="13" style="2" customWidth="1"/>
    <col min="7694" max="7694" width="9.7109375" style="2" customWidth="1"/>
    <col min="7695" max="7695" width="13.7109375" style="2" customWidth="1"/>
    <col min="7696" max="7696" width="11.85546875" style="2" customWidth="1"/>
    <col min="7697" max="7701" width="9.7109375" style="2" customWidth="1"/>
    <col min="7702" max="7702" width="13.85546875" style="2" customWidth="1"/>
    <col min="7703" max="7936" width="9.140625" style="2" customWidth="1"/>
    <col min="7937" max="7937" width="15.7109375" style="2" customWidth="1"/>
    <col min="7938" max="7938" width="2.7109375" style="2" customWidth="1"/>
    <col min="7939" max="7942" width="9.7109375" style="2" customWidth="1"/>
    <col min="7943" max="7943" width="12.42578125" style="2" customWidth="1"/>
    <col min="7944" max="7944" width="16.42578125" style="2" customWidth="1"/>
    <col min="7945" max="7946" width="9.7109375" style="2" customWidth="1"/>
    <col min="7947" max="7947" width="12" style="2" customWidth="1"/>
    <col min="7948" max="7948" width="9.7109375" style="2" customWidth="1"/>
    <col min="7949" max="7949" width="13" style="2" customWidth="1"/>
    <col min="7950" max="7950" width="9.7109375" style="2" customWidth="1"/>
    <col min="7951" max="7951" width="13.7109375" style="2" customWidth="1"/>
    <col min="7952" max="7952" width="11.85546875" style="2" customWidth="1"/>
    <col min="7953" max="7957" width="9.7109375" style="2" customWidth="1"/>
    <col min="7958" max="7958" width="13.85546875" style="2" customWidth="1"/>
    <col min="7959" max="8192" width="9.140625" style="2" customWidth="1"/>
    <col min="8193" max="8193" width="15.7109375" style="2" customWidth="1"/>
    <col min="8194" max="8194" width="2.7109375" style="2" customWidth="1"/>
    <col min="8195" max="8198" width="9.7109375" style="2" customWidth="1"/>
    <col min="8199" max="8199" width="12.42578125" style="2" customWidth="1"/>
    <col min="8200" max="8200" width="16.42578125" style="2" customWidth="1"/>
    <col min="8201" max="8202" width="9.7109375" style="2" customWidth="1"/>
    <col min="8203" max="8203" width="12" style="2" customWidth="1"/>
    <col min="8204" max="8204" width="9.7109375" style="2" customWidth="1"/>
    <col min="8205" max="8205" width="13" style="2" customWidth="1"/>
    <col min="8206" max="8206" width="9.7109375" style="2" customWidth="1"/>
    <col min="8207" max="8207" width="13.7109375" style="2" customWidth="1"/>
    <col min="8208" max="8208" width="11.85546875" style="2" customWidth="1"/>
    <col min="8209" max="8213" width="9.7109375" style="2" customWidth="1"/>
    <col min="8214" max="8214" width="13.85546875" style="2" customWidth="1"/>
    <col min="8215" max="8448" width="9.140625" style="2" customWidth="1"/>
    <col min="8449" max="8449" width="15.7109375" style="2" customWidth="1"/>
    <col min="8450" max="8450" width="2.7109375" style="2" customWidth="1"/>
    <col min="8451" max="8454" width="9.7109375" style="2" customWidth="1"/>
    <col min="8455" max="8455" width="12.42578125" style="2" customWidth="1"/>
    <col min="8456" max="8456" width="16.42578125" style="2" customWidth="1"/>
    <col min="8457" max="8458" width="9.7109375" style="2" customWidth="1"/>
    <col min="8459" max="8459" width="12" style="2" customWidth="1"/>
    <col min="8460" max="8460" width="9.7109375" style="2" customWidth="1"/>
    <col min="8461" max="8461" width="13" style="2" customWidth="1"/>
    <col min="8462" max="8462" width="9.7109375" style="2" customWidth="1"/>
    <col min="8463" max="8463" width="13.7109375" style="2" customWidth="1"/>
    <col min="8464" max="8464" width="11.85546875" style="2" customWidth="1"/>
    <col min="8465" max="8469" width="9.7109375" style="2" customWidth="1"/>
    <col min="8470" max="8470" width="13.85546875" style="2" customWidth="1"/>
    <col min="8471" max="8704" width="9.140625" style="2" customWidth="1"/>
    <col min="8705" max="8705" width="15.7109375" style="2" customWidth="1"/>
    <col min="8706" max="8706" width="2.7109375" style="2" customWidth="1"/>
    <col min="8707" max="8710" width="9.7109375" style="2" customWidth="1"/>
    <col min="8711" max="8711" width="12.42578125" style="2" customWidth="1"/>
    <col min="8712" max="8712" width="16.42578125" style="2" customWidth="1"/>
    <col min="8713" max="8714" width="9.7109375" style="2" customWidth="1"/>
    <col min="8715" max="8715" width="12" style="2" customWidth="1"/>
    <col min="8716" max="8716" width="9.7109375" style="2" customWidth="1"/>
    <col min="8717" max="8717" width="13" style="2" customWidth="1"/>
    <col min="8718" max="8718" width="9.7109375" style="2" customWidth="1"/>
    <col min="8719" max="8719" width="13.7109375" style="2" customWidth="1"/>
    <col min="8720" max="8720" width="11.85546875" style="2" customWidth="1"/>
    <col min="8721" max="8725" width="9.7109375" style="2" customWidth="1"/>
    <col min="8726" max="8726" width="13.85546875" style="2" customWidth="1"/>
    <col min="8727" max="8960" width="9.140625" style="2" customWidth="1"/>
    <col min="8961" max="8961" width="15.7109375" style="2" customWidth="1"/>
    <col min="8962" max="8962" width="2.7109375" style="2" customWidth="1"/>
    <col min="8963" max="8966" width="9.7109375" style="2" customWidth="1"/>
    <col min="8967" max="8967" width="12.42578125" style="2" customWidth="1"/>
    <col min="8968" max="8968" width="16.42578125" style="2" customWidth="1"/>
    <col min="8969" max="8970" width="9.7109375" style="2" customWidth="1"/>
    <col min="8971" max="8971" width="12" style="2" customWidth="1"/>
    <col min="8972" max="8972" width="9.7109375" style="2" customWidth="1"/>
    <col min="8973" max="8973" width="13" style="2" customWidth="1"/>
    <col min="8974" max="8974" width="9.7109375" style="2" customWidth="1"/>
    <col min="8975" max="8975" width="13.7109375" style="2" customWidth="1"/>
    <col min="8976" max="8976" width="11.85546875" style="2" customWidth="1"/>
    <col min="8977" max="8981" width="9.7109375" style="2" customWidth="1"/>
    <col min="8982" max="8982" width="13.85546875" style="2" customWidth="1"/>
    <col min="8983" max="9216" width="9.140625" style="2" customWidth="1"/>
    <col min="9217" max="9217" width="15.7109375" style="2" customWidth="1"/>
    <col min="9218" max="9218" width="2.7109375" style="2" customWidth="1"/>
    <col min="9219" max="9222" width="9.7109375" style="2" customWidth="1"/>
    <col min="9223" max="9223" width="12.42578125" style="2" customWidth="1"/>
    <col min="9224" max="9224" width="16.42578125" style="2" customWidth="1"/>
    <col min="9225" max="9226" width="9.7109375" style="2" customWidth="1"/>
    <col min="9227" max="9227" width="12" style="2" customWidth="1"/>
    <col min="9228" max="9228" width="9.7109375" style="2" customWidth="1"/>
    <col min="9229" max="9229" width="13" style="2" customWidth="1"/>
    <col min="9230" max="9230" width="9.7109375" style="2" customWidth="1"/>
    <col min="9231" max="9231" width="13.7109375" style="2" customWidth="1"/>
    <col min="9232" max="9232" width="11.85546875" style="2" customWidth="1"/>
    <col min="9233" max="9237" width="9.7109375" style="2" customWidth="1"/>
    <col min="9238" max="9238" width="13.85546875" style="2" customWidth="1"/>
    <col min="9239" max="9472" width="9.140625" style="2" customWidth="1"/>
    <col min="9473" max="9473" width="15.7109375" style="2" customWidth="1"/>
    <col min="9474" max="9474" width="2.7109375" style="2" customWidth="1"/>
    <col min="9475" max="9478" width="9.7109375" style="2" customWidth="1"/>
    <col min="9479" max="9479" width="12.42578125" style="2" customWidth="1"/>
    <col min="9480" max="9480" width="16.42578125" style="2" customWidth="1"/>
    <col min="9481" max="9482" width="9.7109375" style="2" customWidth="1"/>
    <col min="9483" max="9483" width="12" style="2" customWidth="1"/>
    <col min="9484" max="9484" width="9.7109375" style="2" customWidth="1"/>
    <col min="9485" max="9485" width="13" style="2" customWidth="1"/>
    <col min="9486" max="9486" width="9.7109375" style="2" customWidth="1"/>
    <col min="9487" max="9487" width="13.7109375" style="2" customWidth="1"/>
    <col min="9488" max="9488" width="11.85546875" style="2" customWidth="1"/>
    <col min="9489" max="9493" width="9.7109375" style="2" customWidth="1"/>
    <col min="9494" max="9494" width="13.85546875" style="2" customWidth="1"/>
    <col min="9495" max="9728" width="9.140625" style="2" customWidth="1"/>
    <col min="9729" max="9729" width="15.7109375" style="2" customWidth="1"/>
    <col min="9730" max="9730" width="2.7109375" style="2" customWidth="1"/>
    <col min="9731" max="9734" width="9.7109375" style="2" customWidth="1"/>
    <col min="9735" max="9735" width="12.42578125" style="2" customWidth="1"/>
    <col min="9736" max="9736" width="16.42578125" style="2" customWidth="1"/>
    <col min="9737" max="9738" width="9.7109375" style="2" customWidth="1"/>
    <col min="9739" max="9739" width="12" style="2" customWidth="1"/>
    <col min="9740" max="9740" width="9.7109375" style="2" customWidth="1"/>
    <col min="9741" max="9741" width="13" style="2" customWidth="1"/>
    <col min="9742" max="9742" width="9.7109375" style="2" customWidth="1"/>
    <col min="9743" max="9743" width="13.7109375" style="2" customWidth="1"/>
    <col min="9744" max="9744" width="11.85546875" style="2" customWidth="1"/>
    <col min="9745" max="9749" width="9.7109375" style="2" customWidth="1"/>
    <col min="9750" max="9750" width="13.85546875" style="2" customWidth="1"/>
    <col min="9751" max="9984" width="9.140625" style="2" customWidth="1"/>
    <col min="9985" max="9985" width="15.7109375" style="2" customWidth="1"/>
    <col min="9986" max="9986" width="2.7109375" style="2" customWidth="1"/>
    <col min="9987" max="9990" width="9.7109375" style="2" customWidth="1"/>
    <col min="9991" max="9991" width="12.42578125" style="2" customWidth="1"/>
    <col min="9992" max="9992" width="16.42578125" style="2" customWidth="1"/>
    <col min="9993" max="9994" width="9.7109375" style="2" customWidth="1"/>
    <col min="9995" max="9995" width="12" style="2" customWidth="1"/>
    <col min="9996" max="9996" width="9.7109375" style="2" customWidth="1"/>
    <col min="9997" max="9997" width="13" style="2" customWidth="1"/>
    <col min="9998" max="9998" width="9.7109375" style="2" customWidth="1"/>
    <col min="9999" max="9999" width="13.7109375" style="2" customWidth="1"/>
    <col min="10000" max="10000" width="11.85546875" style="2" customWidth="1"/>
    <col min="10001" max="10005" width="9.7109375" style="2" customWidth="1"/>
    <col min="10006" max="10006" width="13.85546875" style="2" customWidth="1"/>
    <col min="10007" max="10240" width="9.140625" style="2" customWidth="1"/>
    <col min="10241" max="10241" width="15.7109375" style="2" customWidth="1"/>
    <col min="10242" max="10242" width="2.7109375" style="2" customWidth="1"/>
    <col min="10243" max="10246" width="9.7109375" style="2" customWidth="1"/>
    <col min="10247" max="10247" width="12.42578125" style="2" customWidth="1"/>
    <col min="10248" max="10248" width="16.42578125" style="2" customWidth="1"/>
    <col min="10249" max="10250" width="9.7109375" style="2" customWidth="1"/>
    <col min="10251" max="10251" width="12" style="2" customWidth="1"/>
    <col min="10252" max="10252" width="9.7109375" style="2" customWidth="1"/>
    <col min="10253" max="10253" width="13" style="2" customWidth="1"/>
    <col min="10254" max="10254" width="9.7109375" style="2" customWidth="1"/>
    <col min="10255" max="10255" width="13.7109375" style="2" customWidth="1"/>
    <col min="10256" max="10256" width="11.85546875" style="2" customWidth="1"/>
    <col min="10257" max="10261" width="9.7109375" style="2" customWidth="1"/>
    <col min="10262" max="10262" width="13.85546875" style="2" customWidth="1"/>
    <col min="10263" max="10496" width="9.140625" style="2" customWidth="1"/>
    <col min="10497" max="10497" width="15.7109375" style="2" customWidth="1"/>
    <col min="10498" max="10498" width="2.7109375" style="2" customWidth="1"/>
    <col min="10499" max="10502" width="9.7109375" style="2" customWidth="1"/>
    <col min="10503" max="10503" width="12.42578125" style="2" customWidth="1"/>
    <col min="10504" max="10504" width="16.42578125" style="2" customWidth="1"/>
    <col min="10505" max="10506" width="9.7109375" style="2" customWidth="1"/>
    <col min="10507" max="10507" width="12" style="2" customWidth="1"/>
    <col min="10508" max="10508" width="9.7109375" style="2" customWidth="1"/>
    <col min="10509" max="10509" width="13" style="2" customWidth="1"/>
    <col min="10510" max="10510" width="9.7109375" style="2" customWidth="1"/>
    <col min="10511" max="10511" width="13.7109375" style="2" customWidth="1"/>
    <col min="10512" max="10512" width="11.85546875" style="2" customWidth="1"/>
    <col min="10513" max="10517" width="9.7109375" style="2" customWidth="1"/>
    <col min="10518" max="10518" width="13.85546875" style="2" customWidth="1"/>
    <col min="10519" max="10752" width="9.140625" style="2" customWidth="1"/>
    <col min="10753" max="10753" width="15.7109375" style="2" customWidth="1"/>
    <col min="10754" max="10754" width="2.7109375" style="2" customWidth="1"/>
    <col min="10755" max="10758" width="9.7109375" style="2" customWidth="1"/>
    <col min="10759" max="10759" width="12.42578125" style="2" customWidth="1"/>
    <col min="10760" max="10760" width="16.42578125" style="2" customWidth="1"/>
    <col min="10761" max="10762" width="9.7109375" style="2" customWidth="1"/>
    <col min="10763" max="10763" width="12" style="2" customWidth="1"/>
    <col min="10764" max="10764" width="9.7109375" style="2" customWidth="1"/>
    <col min="10765" max="10765" width="13" style="2" customWidth="1"/>
    <col min="10766" max="10766" width="9.7109375" style="2" customWidth="1"/>
    <col min="10767" max="10767" width="13.7109375" style="2" customWidth="1"/>
    <col min="10768" max="10768" width="11.85546875" style="2" customWidth="1"/>
    <col min="10769" max="10773" width="9.7109375" style="2" customWidth="1"/>
    <col min="10774" max="10774" width="13.85546875" style="2" customWidth="1"/>
    <col min="10775" max="11008" width="9.140625" style="2" customWidth="1"/>
    <col min="11009" max="11009" width="15.7109375" style="2" customWidth="1"/>
    <col min="11010" max="11010" width="2.7109375" style="2" customWidth="1"/>
    <col min="11011" max="11014" width="9.7109375" style="2" customWidth="1"/>
    <col min="11015" max="11015" width="12.42578125" style="2" customWidth="1"/>
    <col min="11016" max="11016" width="16.42578125" style="2" customWidth="1"/>
    <col min="11017" max="11018" width="9.7109375" style="2" customWidth="1"/>
    <col min="11019" max="11019" width="12" style="2" customWidth="1"/>
    <col min="11020" max="11020" width="9.7109375" style="2" customWidth="1"/>
    <col min="11021" max="11021" width="13" style="2" customWidth="1"/>
    <col min="11022" max="11022" width="9.7109375" style="2" customWidth="1"/>
    <col min="11023" max="11023" width="13.7109375" style="2" customWidth="1"/>
    <col min="11024" max="11024" width="11.85546875" style="2" customWidth="1"/>
    <col min="11025" max="11029" width="9.7109375" style="2" customWidth="1"/>
    <col min="11030" max="11030" width="13.85546875" style="2" customWidth="1"/>
    <col min="11031" max="11264" width="9.140625" style="2" customWidth="1"/>
    <col min="11265" max="11265" width="15.7109375" style="2" customWidth="1"/>
    <col min="11266" max="11266" width="2.7109375" style="2" customWidth="1"/>
    <col min="11267" max="11270" width="9.7109375" style="2" customWidth="1"/>
    <col min="11271" max="11271" width="12.42578125" style="2" customWidth="1"/>
    <col min="11272" max="11272" width="16.42578125" style="2" customWidth="1"/>
    <col min="11273" max="11274" width="9.7109375" style="2" customWidth="1"/>
    <col min="11275" max="11275" width="12" style="2" customWidth="1"/>
    <col min="11276" max="11276" width="9.7109375" style="2" customWidth="1"/>
    <col min="11277" max="11277" width="13" style="2" customWidth="1"/>
    <col min="11278" max="11278" width="9.7109375" style="2" customWidth="1"/>
    <col min="11279" max="11279" width="13.7109375" style="2" customWidth="1"/>
    <col min="11280" max="11280" width="11.85546875" style="2" customWidth="1"/>
    <col min="11281" max="11285" width="9.7109375" style="2" customWidth="1"/>
    <col min="11286" max="11286" width="13.85546875" style="2" customWidth="1"/>
    <col min="11287" max="11520" width="9.140625" style="2" customWidth="1"/>
    <col min="11521" max="11521" width="15.7109375" style="2" customWidth="1"/>
    <col min="11522" max="11522" width="2.7109375" style="2" customWidth="1"/>
    <col min="11523" max="11526" width="9.7109375" style="2" customWidth="1"/>
    <col min="11527" max="11527" width="12.42578125" style="2" customWidth="1"/>
    <col min="11528" max="11528" width="16.42578125" style="2" customWidth="1"/>
    <col min="11529" max="11530" width="9.7109375" style="2" customWidth="1"/>
    <col min="11531" max="11531" width="12" style="2" customWidth="1"/>
    <col min="11532" max="11532" width="9.7109375" style="2" customWidth="1"/>
    <col min="11533" max="11533" width="13" style="2" customWidth="1"/>
    <col min="11534" max="11534" width="9.7109375" style="2" customWidth="1"/>
    <col min="11535" max="11535" width="13.7109375" style="2" customWidth="1"/>
    <col min="11536" max="11536" width="11.85546875" style="2" customWidth="1"/>
    <col min="11537" max="11541" width="9.7109375" style="2" customWidth="1"/>
    <col min="11542" max="11542" width="13.85546875" style="2" customWidth="1"/>
    <col min="11543" max="11776" width="9.140625" style="2" customWidth="1"/>
    <col min="11777" max="11777" width="15.7109375" style="2" customWidth="1"/>
    <col min="11778" max="11778" width="2.7109375" style="2" customWidth="1"/>
    <col min="11779" max="11782" width="9.7109375" style="2" customWidth="1"/>
    <col min="11783" max="11783" width="12.42578125" style="2" customWidth="1"/>
    <col min="11784" max="11784" width="16.42578125" style="2" customWidth="1"/>
    <col min="11785" max="11786" width="9.7109375" style="2" customWidth="1"/>
    <col min="11787" max="11787" width="12" style="2" customWidth="1"/>
    <col min="11788" max="11788" width="9.7109375" style="2" customWidth="1"/>
    <col min="11789" max="11789" width="13" style="2" customWidth="1"/>
    <col min="11790" max="11790" width="9.7109375" style="2" customWidth="1"/>
    <col min="11791" max="11791" width="13.7109375" style="2" customWidth="1"/>
    <col min="11792" max="11792" width="11.85546875" style="2" customWidth="1"/>
    <col min="11793" max="11797" width="9.7109375" style="2" customWidth="1"/>
    <col min="11798" max="11798" width="13.85546875" style="2" customWidth="1"/>
    <col min="11799" max="12032" width="9.140625" style="2" customWidth="1"/>
    <col min="12033" max="12033" width="15.7109375" style="2" customWidth="1"/>
    <col min="12034" max="12034" width="2.7109375" style="2" customWidth="1"/>
    <col min="12035" max="12038" width="9.7109375" style="2" customWidth="1"/>
    <col min="12039" max="12039" width="12.42578125" style="2" customWidth="1"/>
    <col min="12040" max="12040" width="16.42578125" style="2" customWidth="1"/>
    <col min="12041" max="12042" width="9.7109375" style="2" customWidth="1"/>
    <col min="12043" max="12043" width="12" style="2" customWidth="1"/>
    <col min="12044" max="12044" width="9.7109375" style="2" customWidth="1"/>
    <col min="12045" max="12045" width="13" style="2" customWidth="1"/>
    <col min="12046" max="12046" width="9.7109375" style="2" customWidth="1"/>
    <col min="12047" max="12047" width="13.7109375" style="2" customWidth="1"/>
    <col min="12048" max="12048" width="11.85546875" style="2" customWidth="1"/>
    <col min="12049" max="12053" width="9.7109375" style="2" customWidth="1"/>
    <col min="12054" max="12054" width="13.85546875" style="2" customWidth="1"/>
    <col min="12055" max="12288" width="9.140625" style="2" customWidth="1"/>
    <col min="12289" max="12289" width="15.7109375" style="2" customWidth="1"/>
    <col min="12290" max="12290" width="2.7109375" style="2" customWidth="1"/>
    <col min="12291" max="12294" width="9.7109375" style="2" customWidth="1"/>
    <col min="12295" max="12295" width="12.42578125" style="2" customWidth="1"/>
    <col min="12296" max="12296" width="16.42578125" style="2" customWidth="1"/>
    <col min="12297" max="12298" width="9.7109375" style="2" customWidth="1"/>
    <col min="12299" max="12299" width="12" style="2" customWidth="1"/>
    <col min="12300" max="12300" width="9.7109375" style="2" customWidth="1"/>
    <col min="12301" max="12301" width="13" style="2" customWidth="1"/>
    <col min="12302" max="12302" width="9.7109375" style="2" customWidth="1"/>
    <col min="12303" max="12303" width="13.7109375" style="2" customWidth="1"/>
    <col min="12304" max="12304" width="11.85546875" style="2" customWidth="1"/>
    <col min="12305" max="12309" width="9.7109375" style="2" customWidth="1"/>
    <col min="12310" max="12310" width="13.85546875" style="2" customWidth="1"/>
    <col min="12311" max="12544" width="9.140625" style="2" customWidth="1"/>
    <col min="12545" max="12545" width="15.7109375" style="2" customWidth="1"/>
    <col min="12546" max="12546" width="2.7109375" style="2" customWidth="1"/>
    <col min="12547" max="12550" width="9.7109375" style="2" customWidth="1"/>
    <col min="12551" max="12551" width="12.42578125" style="2" customWidth="1"/>
    <col min="12552" max="12552" width="16.42578125" style="2" customWidth="1"/>
    <col min="12553" max="12554" width="9.7109375" style="2" customWidth="1"/>
    <col min="12555" max="12555" width="12" style="2" customWidth="1"/>
    <col min="12556" max="12556" width="9.7109375" style="2" customWidth="1"/>
    <col min="12557" max="12557" width="13" style="2" customWidth="1"/>
    <col min="12558" max="12558" width="9.7109375" style="2" customWidth="1"/>
    <col min="12559" max="12559" width="13.7109375" style="2" customWidth="1"/>
    <col min="12560" max="12560" width="11.85546875" style="2" customWidth="1"/>
    <col min="12561" max="12565" width="9.7109375" style="2" customWidth="1"/>
    <col min="12566" max="12566" width="13.85546875" style="2" customWidth="1"/>
    <col min="12567" max="12800" width="9.140625" style="2" customWidth="1"/>
    <col min="12801" max="12801" width="15.7109375" style="2" customWidth="1"/>
    <col min="12802" max="12802" width="2.7109375" style="2" customWidth="1"/>
    <col min="12803" max="12806" width="9.7109375" style="2" customWidth="1"/>
    <col min="12807" max="12807" width="12.42578125" style="2" customWidth="1"/>
    <col min="12808" max="12808" width="16.42578125" style="2" customWidth="1"/>
    <col min="12809" max="12810" width="9.7109375" style="2" customWidth="1"/>
    <col min="12811" max="12811" width="12" style="2" customWidth="1"/>
    <col min="12812" max="12812" width="9.7109375" style="2" customWidth="1"/>
    <col min="12813" max="12813" width="13" style="2" customWidth="1"/>
    <col min="12814" max="12814" width="9.7109375" style="2" customWidth="1"/>
    <col min="12815" max="12815" width="13.7109375" style="2" customWidth="1"/>
    <col min="12816" max="12816" width="11.85546875" style="2" customWidth="1"/>
    <col min="12817" max="12821" width="9.7109375" style="2" customWidth="1"/>
    <col min="12822" max="12822" width="13.85546875" style="2" customWidth="1"/>
    <col min="12823" max="13056" width="9.140625" style="2" customWidth="1"/>
    <col min="13057" max="13057" width="15.7109375" style="2" customWidth="1"/>
    <col min="13058" max="13058" width="2.7109375" style="2" customWidth="1"/>
    <col min="13059" max="13062" width="9.7109375" style="2" customWidth="1"/>
    <col min="13063" max="13063" width="12.42578125" style="2" customWidth="1"/>
    <col min="13064" max="13064" width="16.42578125" style="2" customWidth="1"/>
    <col min="13065" max="13066" width="9.7109375" style="2" customWidth="1"/>
    <col min="13067" max="13067" width="12" style="2" customWidth="1"/>
    <col min="13068" max="13068" width="9.7109375" style="2" customWidth="1"/>
    <col min="13069" max="13069" width="13" style="2" customWidth="1"/>
    <col min="13070" max="13070" width="9.7109375" style="2" customWidth="1"/>
    <col min="13071" max="13071" width="13.7109375" style="2" customWidth="1"/>
    <col min="13072" max="13072" width="11.85546875" style="2" customWidth="1"/>
    <col min="13073" max="13077" width="9.7109375" style="2" customWidth="1"/>
    <col min="13078" max="13078" width="13.85546875" style="2" customWidth="1"/>
    <col min="13079" max="13312" width="9.140625" style="2" customWidth="1"/>
    <col min="13313" max="13313" width="15.7109375" style="2" customWidth="1"/>
    <col min="13314" max="13314" width="2.7109375" style="2" customWidth="1"/>
    <col min="13315" max="13318" width="9.7109375" style="2" customWidth="1"/>
    <col min="13319" max="13319" width="12.42578125" style="2" customWidth="1"/>
    <col min="13320" max="13320" width="16.42578125" style="2" customWidth="1"/>
    <col min="13321" max="13322" width="9.7109375" style="2" customWidth="1"/>
    <col min="13323" max="13323" width="12" style="2" customWidth="1"/>
    <col min="13324" max="13324" width="9.7109375" style="2" customWidth="1"/>
    <col min="13325" max="13325" width="13" style="2" customWidth="1"/>
    <col min="13326" max="13326" width="9.7109375" style="2" customWidth="1"/>
    <col min="13327" max="13327" width="13.7109375" style="2" customWidth="1"/>
    <col min="13328" max="13328" width="11.85546875" style="2" customWidth="1"/>
    <col min="13329" max="13333" width="9.7109375" style="2" customWidth="1"/>
    <col min="13334" max="13334" width="13.85546875" style="2" customWidth="1"/>
    <col min="13335" max="13568" width="9.140625" style="2" customWidth="1"/>
    <col min="13569" max="13569" width="15.7109375" style="2" customWidth="1"/>
    <col min="13570" max="13570" width="2.7109375" style="2" customWidth="1"/>
    <col min="13571" max="13574" width="9.7109375" style="2" customWidth="1"/>
    <col min="13575" max="13575" width="12.42578125" style="2" customWidth="1"/>
    <col min="13576" max="13576" width="16.42578125" style="2" customWidth="1"/>
    <col min="13577" max="13578" width="9.7109375" style="2" customWidth="1"/>
    <col min="13579" max="13579" width="12" style="2" customWidth="1"/>
    <col min="13580" max="13580" width="9.7109375" style="2" customWidth="1"/>
    <col min="13581" max="13581" width="13" style="2" customWidth="1"/>
    <col min="13582" max="13582" width="9.7109375" style="2" customWidth="1"/>
    <col min="13583" max="13583" width="13.7109375" style="2" customWidth="1"/>
    <col min="13584" max="13584" width="11.85546875" style="2" customWidth="1"/>
    <col min="13585" max="13589" width="9.7109375" style="2" customWidth="1"/>
    <col min="13590" max="13590" width="13.85546875" style="2" customWidth="1"/>
    <col min="13591" max="13824" width="9.140625" style="2" customWidth="1"/>
    <col min="13825" max="13825" width="15.7109375" style="2" customWidth="1"/>
    <col min="13826" max="13826" width="2.7109375" style="2" customWidth="1"/>
    <col min="13827" max="13830" width="9.7109375" style="2" customWidth="1"/>
    <col min="13831" max="13831" width="12.42578125" style="2" customWidth="1"/>
    <col min="13832" max="13832" width="16.42578125" style="2" customWidth="1"/>
    <col min="13833" max="13834" width="9.7109375" style="2" customWidth="1"/>
    <col min="13835" max="13835" width="12" style="2" customWidth="1"/>
    <col min="13836" max="13836" width="9.7109375" style="2" customWidth="1"/>
    <col min="13837" max="13837" width="13" style="2" customWidth="1"/>
    <col min="13838" max="13838" width="9.7109375" style="2" customWidth="1"/>
    <col min="13839" max="13839" width="13.7109375" style="2" customWidth="1"/>
    <col min="13840" max="13840" width="11.85546875" style="2" customWidth="1"/>
    <col min="13841" max="13845" width="9.7109375" style="2" customWidth="1"/>
    <col min="13846" max="13846" width="13.85546875" style="2" customWidth="1"/>
    <col min="13847" max="14080" width="9.140625" style="2" customWidth="1"/>
    <col min="14081" max="14081" width="15.7109375" style="2" customWidth="1"/>
    <col min="14082" max="14082" width="2.7109375" style="2" customWidth="1"/>
    <col min="14083" max="14086" width="9.7109375" style="2" customWidth="1"/>
    <col min="14087" max="14087" width="12.42578125" style="2" customWidth="1"/>
    <col min="14088" max="14088" width="16.42578125" style="2" customWidth="1"/>
    <col min="14089" max="14090" width="9.7109375" style="2" customWidth="1"/>
    <col min="14091" max="14091" width="12" style="2" customWidth="1"/>
    <col min="14092" max="14092" width="9.7109375" style="2" customWidth="1"/>
    <col min="14093" max="14093" width="13" style="2" customWidth="1"/>
    <col min="14094" max="14094" width="9.7109375" style="2" customWidth="1"/>
    <col min="14095" max="14095" width="13.7109375" style="2" customWidth="1"/>
    <col min="14096" max="14096" width="11.85546875" style="2" customWidth="1"/>
    <col min="14097" max="14101" width="9.7109375" style="2" customWidth="1"/>
    <col min="14102" max="14102" width="13.85546875" style="2" customWidth="1"/>
    <col min="14103" max="14336" width="9.140625" style="2" customWidth="1"/>
    <col min="14337" max="14337" width="15.7109375" style="2" customWidth="1"/>
    <col min="14338" max="14338" width="2.7109375" style="2" customWidth="1"/>
    <col min="14339" max="14342" width="9.7109375" style="2" customWidth="1"/>
    <col min="14343" max="14343" width="12.42578125" style="2" customWidth="1"/>
    <col min="14344" max="14344" width="16.42578125" style="2" customWidth="1"/>
    <col min="14345" max="14346" width="9.7109375" style="2" customWidth="1"/>
    <col min="14347" max="14347" width="12" style="2" customWidth="1"/>
    <col min="14348" max="14348" width="9.7109375" style="2" customWidth="1"/>
    <col min="14349" max="14349" width="13" style="2" customWidth="1"/>
    <col min="14350" max="14350" width="9.7109375" style="2" customWidth="1"/>
    <col min="14351" max="14351" width="13.7109375" style="2" customWidth="1"/>
    <col min="14352" max="14352" width="11.85546875" style="2" customWidth="1"/>
    <col min="14353" max="14357" width="9.7109375" style="2" customWidth="1"/>
    <col min="14358" max="14358" width="13.85546875" style="2" customWidth="1"/>
    <col min="14359" max="14592" width="9.140625" style="2" customWidth="1"/>
    <col min="14593" max="14593" width="15.7109375" style="2" customWidth="1"/>
    <col min="14594" max="14594" width="2.7109375" style="2" customWidth="1"/>
    <col min="14595" max="14598" width="9.7109375" style="2" customWidth="1"/>
    <col min="14599" max="14599" width="12.42578125" style="2" customWidth="1"/>
    <col min="14600" max="14600" width="16.42578125" style="2" customWidth="1"/>
    <col min="14601" max="14602" width="9.7109375" style="2" customWidth="1"/>
    <col min="14603" max="14603" width="12" style="2" customWidth="1"/>
    <col min="14604" max="14604" width="9.7109375" style="2" customWidth="1"/>
    <col min="14605" max="14605" width="13" style="2" customWidth="1"/>
    <col min="14606" max="14606" width="9.7109375" style="2" customWidth="1"/>
    <col min="14607" max="14607" width="13.7109375" style="2" customWidth="1"/>
    <col min="14608" max="14608" width="11.85546875" style="2" customWidth="1"/>
    <col min="14609" max="14613" width="9.7109375" style="2" customWidth="1"/>
    <col min="14614" max="14614" width="13.85546875" style="2" customWidth="1"/>
    <col min="14615" max="14848" width="9.140625" style="2" customWidth="1"/>
    <col min="14849" max="14849" width="15.7109375" style="2" customWidth="1"/>
    <col min="14850" max="14850" width="2.7109375" style="2" customWidth="1"/>
    <col min="14851" max="14854" width="9.7109375" style="2" customWidth="1"/>
    <col min="14855" max="14855" width="12.42578125" style="2" customWidth="1"/>
    <col min="14856" max="14856" width="16.42578125" style="2" customWidth="1"/>
    <col min="14857" max="14858" width="9.7109375" style="2" customWidth="1"/>
    <col min="14859" max="14859" width="12" style="2" customWidth="1"/>
    <col min="14860" max="14860" width="9.7109375" style="2" customWidth="1"/>
    <col min="14861" max="14861" width="13" style="2" customWidth="1"/>
    <col min="14862" max="14862" width="9.7109375" style="2" customWidth="1"/>
    <col min="14863" max="14863" width="13.7109375" style="2" customWidth="1"/>
    <col min="14864" max="14864" width="11.85546875" style="2" customWidth="1"/>
    <col min="14865" max="14869" width="9.7109375" style="2" customWidth="1"/>
    <col min="14870" max="14870" width="13.85546875" style="2" customWidth="1"/>
    <col min="14871" max="15104" width="9.140625" style="2" customWidth="1"/>
    <col min="15105" max="15105" width="15.7109375" style="2" customWidth="1"/>
    <col min="15106" max="15106" width="2.7109375" style="2" customWidth="1"/>
    <col min="15107" max="15110" width="9.7109375" style="2" customWidth="1"/>
    <col min="15111" max="15111" width="12.42578125" style="2" customWidth="1"/>
    <col min="15112" max="15112" width="16.42578125" style="2" customWidth="1"/>
    <col min="15113" max="15114" width="9.7109375" style="2" customWidth="1"/>
    <col min="15115" max="15115" width="12" style="2" customWidth="1"/>
    <col min="15116" max="15116" width="9.7109375" style="2" customWidth="1"/>
    <col min="15117" max="15117" width="13" style="2" customWidth="1"/>
    <col min="15118" max="15118" width="9.7109375" style="2" customWidth="1"/>
    <col min="15119" max="15119" width="13.7109375" style="2" customWidth="1"/>
    <col min="15120" max="15120" width="11.85546875" style="2" customWidth="1"/>
    <col min="15121" max="15125" width="9.7109375" style="2" customWidth="1"/>
    <col min="15126" max="15126" width="13.85546875" style="2" customWidth="1"/>
    <col min="15127" max="15360" width="9.140625" style="2" customWidth="1"/>
    <col min="15361" max="15361" width="15.7109375" style="2" customWidth="1"/>
    <col min="15362" max="15362" width="2.7109375" style="2" customWidth="1"/>
    <col min="15363" max="15366" width="9.7109375" style="2" customWidth="1"/>
    <col min="15367" max="15367" width="12.42578125" style="2" customWidth="1"/>
    <col min="15368" max="15368" width="16.42578125" style="2" customWidth="1"/>
    <col min="15369" max="15370" width="9.7109375" style="2" customWidth="1"/>
    <col min="15371" max="15371" width="12" style="2" customWidth="1"/>
    <col min="15372" max="15372" width="9.7109375" style="2" customWidth="1"/>
    <col min="15373" max="15373" width="13" style="2" customWidth="1"/>
    <col min="15374" max="15374" width="9.7109375" style="2" customWidth="1"/>
    <col min="15375" max="15375" width="13.7109375" style="2" customWidth="1"/>
    <col min="15376" max="15376" width="11.85546875" style="2" customWidth="1"/>
    <col min="15377" max="15381" width="9.7109375" style="2" customWidth="1"/>
    <col min="15382" max="15382" width="13.85546875" style="2" customWidth="1"/>
    <col min="15383" max="15616" width="9.140625" style="2" customWidth="1"/>
    <col min="15617" max="15617" width="15.7109375" style="2" customWidth="1"/>
    <col min="15618" max="15618" width="2.7109375" style="2" customWidth="1"/>
    <col min="15619" max="15622" width="9.7109375" style="2" customWidth="1"/>
    <col min="15623" max="15623" width="12.42578125" style="2" customWidth="1"/>
    <col min="15624" max="15624" width="16.42578125" style="2" customWidth="1"/>
    <col min="15625" max="15626" width="9.7109375" style="2" customWidth="1"/>
    <col min="15627" max="15627" width="12" style="2" customWidth="1"/>
    <col min="15628" max="15628" width="9.7109375" style="2" customWidth="1"/>
    <col min="15629" max="15629" width="13" style="2" customWidth="1"/>
    <col min="15630" max="15630" width="9.7109375" style="2" customWidth="1"/>
    <col min="15631" max="15631" width="13.7109375" style="2" customWidth="1"/>
    <col min="15632" max="15632" width="11.85546875" style="2" customWidth="1"/>
    <col min="15633" max="15637" width="9.7109375" style="2" customWidth="1"/>
    <col min="15638" max="15638" width="13.85546875" style="2" customWidth="1"/>
    <col min="15639" max="15872" width="9.140625" style="2" customWidth="1"/>
    <col min="15873" max="15873" width="15.7109375" style="2" customWidth="1"/>
    <col min="15874" max="15874" width="2.7109375" style="2" customWidth="1"/>
    <col min="15875" max="15878" width="9.7109375" style="2" customWidth="1"/>
    <col min="15879" max="15879" width="12.42578125" style="2" customWidth="1"/>
    <col min="15880" max="15880" width="16.42578125" style="2" customWidth="1"/>
    <col min="15881" max="15882" width="9.7109375" style="2" customWidth="1"/>
    <col min="15883" max="15883" width="12" style="2" customWidth="1"/>
    <col min="15884" max="15884" width="9.7109375" style="2" customWidth="1"/>
    <col min="15885" max="15885" width="13" style="2" customWidth="1"/>
    <col min="15886" max="15886" width="9.7109375" style="2" customWidth="1"/>
    <col min="15887" max="15887" width="13.7109375" style="2" customWidth="1"/>
    <col min="15888" max="15888" width="11.85546875" style="2" customWidth="1"/>
    <col min="15889" max="15893" width="9.7109375" style="2" customWidth="1"/>
    <col min="15894" max="15894" width="13.85546875" style="2" customWidth="1"/>
    <col min="15895" max="16128" width="9.140625" style="2" customWidth="1"/>
    <col min="16129" max="16129" width="15.7109375" style="2" customWidth="1"/>
    <col min="16130" max="16130" width="2.7109375" style="2" customWidth="1"/>
    <col min="16131" max="16134" width="9.7109375" style="2" customWidth="1"/>
    <col min="16135" max="16135" width="12.42578125" style="2" customWidth="1"/>
    <col min="16136" max="16136" width="16.42578125" style="2" customWidth="1"/>
    <col min="16137" max="16138" width="9.7109375" style="2" customWidth="1"/>
    <col min="16139" max="16139" width="12" style="2" customWidth="1"/>
    <col min="16140" max="16140" width="9.7109375" style="2" customWidth="1"/>
    <col min="16141" max="16141" width="13" style="2" customWidth="1"/>
    <col min="16142" max="16142" width="9.7109375" style="2" customWidth="1"/>
    <col min="16143" max="16143" width="13.7109375" style="2" customWidth="1"/>
    <col min="16144" max="16144" width="11.85546875" style="2" customWidth="1"/>
    <col min="16145" max="16149" width="9.7109375" style="2" customWidth="1"/>
    <col min="16150" max="16150" width="13.85546875" style="2" customWidth="1"/>
    <col min="16151" max="16384" width="9.140625" style="2" customWidth="1"/>
  </cols>
  <sheetData>
    <row r="1" spans="1:22" ht="12.75" hidden="1" customHeight="1"/>
    <row r="2" spans="1:22" ht="30">
      <c r="A2" s="449" t="s">
        <v>0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"/>
      <c r="S2" s="4"/>
      <c r="T2" s="4"/>
      <c r="U2" s="4"/>
      <c r="V2" s="4"/>
    </row>
    <row r="3" spans="1:22" ht="20.25">
      <c r="A3" s="450" t="s">
        <v>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6"/>
      <c r="S3" s="6"/>
      <c r="T3" s="6"/>
      <c r="U3" s="6"/>
      <c r="V3" s="6"/>
    </row>
    <row r="4" spans="1:22" ht="20.100000000000001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2" ht="26.25">
      <c r="A5" s="9" t="s">
        <v>2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O5" s="466" t="s">
        <v>27</v>
      </c>
      <c r="P5" s="466"/>
      <c r="Q5" s="466"/>
      <c r="R5" s="466"/>
      <c r="S5" s="466"/>
      <c r="T5" s="466"/>
      <c r="U5" s="466"/>
      <c r="V5" s="57"/>
    </row>
    <row r="6" spans="1:22" ht="19.5" customHeight="1">
      <c r="H6" s="58"/>
      <c r="I6" s="59"/>
      <c r="J6" s="59"/>
      <c r="K6" s="60"/>
      <c r="O6" s="15" t="s">
        <v>28</v>
      </c>
      <c r="P6" s="16" t="s">
        <v>4</v>
      </c>
      <c r="Q6" s="452">
        <v>43496</v>
      </c>
      <c r="R6" s="452"/>
    </row>
    <row r="7" spans="1:22" ht="19.5" customHeight="1">
      <c r="A7" s="20"/>
      <c r="B7" s="20"/>
      <c r="C7" s="20"/>
      <c r="D7" s="20"/>
      <c r="E7" s="20"/>
      <c r="F7" s="20"/>
    </row>
    <row r="8" spans="1:22" s="21" customFormat="1" ht="24" customHeight="1">
      <c r="A8" s="467" t="s">
        <v>29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7"/>
      <c r="V8" s="467"/>
    </row>
    <row r="9" spans="1:22" s="21" customFormat="1" ht="15" customHeight="1">
      <c r="A9" s="61"/>
      <c r="C9" s="20"/>
      <c r="D9" s="20"/>
      <c r="E9" s="20"/>
      <c r="F9" s="20"/>
      <c r="G9" s="20"/>
      <c r="J9" s="62"/>
      <c r="K9" s="62"/>
      <c r="L9" s="62"/>
      <c r="M9" s="62"/>
      <c r="N9" s="62"/>
      <c r="O9" s="62"/>
      <c r="P9" s="62"/>
      <c r="Q9" s="62"/>
      <c r="R9" s="62"/>
      <c r="S9" s="62"/>
      <c r="T9"/>
      <c r="U9"/>
      <c r="V9" s="53"/>
    </row>
    <row r="10" spans="1:22" s="21" customFormat="1" ht="15" customHeight="1">
      <c r="C10" s="464" t="s">
        <v>30</v>
      </c>
      <c r="D10" s="464"/>
      <c r="E10" s="464"/>
      <c r="F10" s="464"/>
      <c r="G10" s="464"/>
      <c r="H10" s="464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53"/>
    </row>
    <row r="11" spans="1:22" s="21" customFormat="1" ht="15" customHeight="1">
      <c r="C11" s="473" t="s">
        <v>31</v>
      </c>
      <c r="D11" s="473"/>
      <c r="E11" s="473" t="s">
        <v>32</v>
      </c>
      <c r="F11" s="473"/>
      <c r="G11" s="474" t="s">
        <v>33</v>
      </c>
      <c r="H11" s="474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65"/>
      <c r="T11" s="465"/>
      <c r="U11" s="465"/>
      <c r="V11" s="53"/>
    </row>
    <row r="12" spans="1:22" s="21" customFormat="1" ht="15" customHeight="1">
      <c r="A12" s="66" t="s">
        <v>34</v>
      </c>
      <c r="B12" s="67"/>
      <c r="C12" s="68" t="s">
        <v>35</v>
      </c>
      <c r="D12" s="69" t="s">
        <v>36</v>
      </c>
      <c r="E12" s="68" t="s">
        <v>35</v>
      </c>
      <c r="F12" s="69" t="s">
        <v>36</v>
      </c>
      <c r="G12" s="68" t="s">
        <v>35</v>
      </c>
      <c r="H12" s="69" t="s">
        <v>36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53"/>
    </row>
    <row r="13" spans="1:22" s="21" customFormat="1" ht="15" customHeight="1">
      <c r="A13" s="71" t="s">
        <v>37</v>
      </c>
      <c r="B13" s="72"/>
      <c r="C13" s="73">
        <v>253</v>
      </c>
      <c r="D13" s="74">
        <f>SUM(C13)*10.764</f>
        <v>2723.2919999999999</v>
      </c>
      <c r="E13" s="75">
        <v>394</v>
      </c>
      <c r="F13" s="76">
        <f>SUM(E13)*10.764</f>
        <v>4241.0159999999996</v>
      </c>
      <c r="G13" s="77">
        <f>SUM(E13,C13)</f>
        <v>647</v>
      </c>
      <c r="H13" s="76">
        <f>SUM(G13)*10.764</f>
        <v>6964.308</v>
      </c>
      <c r="I13" s="78"/>
      <c r="J13" s="79"/>
      <c r="K13" s="80"/>
      <c r="L13" s="80"/>
      <c r="M13" s="80"/>
      <c r="N13" s="79"/>
      <c r="O13" s="80"/>
      <c r="P13" s="79"/>
      <c r="Q13" s="78"/>
      <c r="R13" s="79"/>
      <c r="S13" s="80"/>
      <c r="T13" s="80"/>
      <c r="U13" s="79"/>
      <c r="V13" s="53"/>
    </row>
    <row r="14" spans="1:22" s="21" customFormat="1" ht="15" customHeight="1">
      <c r="A14" s="81" t="s">
        <v>38</v>
      </c>
      <c r="B14" s="82"/>
      <c r="C14" s="83">
        <v>1358</v>
      </c>
      <c r="D14" s="84">
        <f>SUM(C14)*10.764</f>
        <v>14617.511999999999</v>
      </c>
      <c r="E14" s="85">
        <v>1554</v>
      </c>
      <c r="F14" s="86">
        <f>SUM(E14)*10.764</f>
        <v>16727.255999999998</v>
      </c>
      <c r="G14" s="87">
        <f>SUM(E14,C14)</f>
        <v>2912</v>
      </c>
      <c r="H14" s="88">
        <f>SUM(G14)*10.764</f>
        <v>31344.767999999996</v>
      </c>
      <c r="I14" s="78"/>
      <c r="J14" s="79"/>
      <c r="K14" s="80"/>
      <c r="L14" s="80"/>
      <c r="M14" s="80"/>
      <c r="N14" s="79"/>
      <c r="O14" s="80"/>
      <c r="P14" s="79"/>
      <c r="Q14" s="78"/>
      <c r="R14" s="79"/>
      <c r="S14" s="80"/>
      <c r="T14" s="80"/>
      <c r="U14" s="79"/>
      <c r="V14" s="53"/>
    </row>
    <row r="15" spans="1:22" s="21" customFormat="1" ht="15" customHeight="1">
      <c r="A15" s="89" t="s">
        <v>39</v>
      </c>
      <c r="B15" s="90"/>
      <c r="C15" s="91"/>
      <c r="D15" s="92"/>
      <c r="E15" s="92"/>
      <c r="F15" s="92"/>
      <c r="G15" s="92">
        <f>SUM(G13:G14)</f>
        <v>3559</v>
      </c>
      <c r="H15" s="92">
        <f>SUM(H13:H14)</f>
        <v>38309.075999999994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53"/>
    </row>
    <row r="16" spans="1:22" s="21" customFormat="1" ht="15" customHeight="1">
      <c r="C16" s="20"/>
      <c r="D16" s="20"/>
      <c r="E16" s="20"/>
      <c r="F16" s="20"/>
      <c r="G16" s="20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/>
      <c r="U16"/>
      <c r="V16" s="53"/>
    </row>
    <row r="17" spans="1:22" s="21" customFormat="1" ht="24" customHeight="1">
      <c r="A17" s="467" t="s">
        <v>40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spans="1:22" s="21" customFormat="1" ht="13.5" customHeight="1">
      <c r="A18" s="61"/>
      <c r="C18" s="20"/>
      <c r="D18" s="20"/>
      <c r="G18" s="94"/>
      <c r="P18" s="53"/>
      <c r="Q18" s="53"/>
      <c r="R18" s="53"/>
      <c r="S18" s="53"/>
      <c r="T18" s="53"/>
      <c r="U18" s="53"/>
      <c r="V18" s="53"/>
    </row>
    <row r="19" spans="1:22" s="21" customFormat="1" ht="13.5" customHeight="1">
      <c r="A19" s="61"/>
      <c r="B19" s="61"/>
      <c r="C19" s="468" t="s">
        <v>41</v>
      </c>
      <c r="D19" s="468"/>
      <c r="E19" s="468"/>
      <c r="F19" s="468" t="s">
        <v>42</v>
      </c>
      <c r="G19" s="468"/>
      <c r="H19" s="468"/>
      <c r="I19" s="95"/>
      <c r="J19" s="469" t="s">
        <v>43</v>
      </c>
      <c r="K19" s="469"/>
      <c r="L19" s="469" t="s">
        <v>44</v>
      </c>
      <c r="M19" s="469"/>
      <c r="N19" s="470" t="s">
        <v>45</v>
      </c>
      <c r="O19" s="470"/>
      <c r="P19" s="471" t="s">
        <v>46</v>
      </c>
      <c r="Q19" s="471"/>
      <c r="R19" s="472" t="s">
        <v>47</v>
      </c>
      <c r="S19" s="472"/>
      <c r="T19" s="469" t="s">
        <v>48</v>
      </c>
      <c r="U19" s="469"/>
      <c r="V19" s="53"/>
    </row>
    <row r="20" spans="1:22" s="21" customFormat="1" ht="13.5" customHeight="1">
      <c r="A20" s="66" t="s">
        <v>49</v>
      </c>
      <c r="B20" s="96"/>
      <c r="C20" s="97"/>
      <c r="D20" s="98" t="s">
        <v>35</v>
      </c>
      <c r="E20" s="98" t="s">
        <v>36</v>
      </c>
      <c r="F20" s="97"/>
      <c r="G20" s="98" t="s">
        <v>35</v>
      </c>
      <c r="H20" s="98" t="s">
        <v>36</v>
      </c>
      <c r="I20" s="95"/>
      <c r="J20" s="476"/>
      <c r="K20" s="476"/>
      <c r="L20" s="477" t="s">
        <v>50</v>
      </c>
      <c r="M20" s="477"/>
      <c r="N20" s="478" t="s">
        <v>51</v>
      </c>
      <c r="O20" s="478"/>
      <c r="P20" s="479"/>
      <c r="Q20" s="479"/>
      <c r="R20" s="480"/>
      <c r="S20" s="480"/>
      <c r="T20" s="476"/>
      <c r="U20" s="476"/>
      <c r="V20" s="53"/>
    </row>
    <row r="21" spans="1:22" s="21" customFormat="1" ht="13.5" customHeight="1">
      <c r="A21" s="481" t="s">
        <v>52</v>
      </c>
      <c r="B21" s="82"/>
      <c r="C21" s="99"/>
      <c r="D21" s="100">
        <v>1423</v>
      </c>
      <c r="E21" s="101">
        <f>D21*10.764</f>
        <v>15317.171999999999</v>
      </c>
      <c r="F21" s="99"/>
      <c r="G21" s="100">
        <v>465</v>
      </c>
      <c r="H21" s="101">
        <f>G21*10.764</f>
        <v>5005.2599999999993</v>
      </c>
      <c r="I21" s="102"/>
      <c r="J21" s="482">
        <v>10</v>
      </c>
      <c r="K21" s="482"/>
      <c r="L21" s="482">
        <v>0</v>
      </c>
      <c r="M21" s="482"/>
      <c r="N21" s="482">
        <v>0</v>
      </c>
      <c r="O21" s="482"/>
      <c r="P21" s="483">
        <v>0</v>
      </c>
      <c r="Q21" s="483"/>
      <c r="R21" s="483">
        <v>0</v>
      </c>
      <c r="S21" s="483"/>
      <c r="T21" s="482">
        <f>SUM(J21:S22)</f>
        <v>10</v>
      </c>
      <c r="U21" s="482"/>
      <c r="V21" s="2"/>
    </row>
    <row r="22" spans="1:22" s="21" customFormat="1" ht="13.5" customHeight="1">
      <c r="A22" s="481"/>
      <c r="B22" s="82"/>
      <c r="C22" s="103"/>
      <c r="D22" s="104"/>
      <c r="E22" s="105"/>
      <c r="F22" s="103"/>
      <c r="G22" s="104"/>
      <c r="H22" s="105"/>
      <c r="I22" s="102"/>
      <c r="J22" s="482"/>
      <c r="K22" s="482"/>
      <c r="L22" s="482"/>
      <c r="M22" s="482"/>
      <c r="N22" s="482"/>
      <c r="O22" s="482"/>
      <c r="P22" s="483"/>
      <c r="Q22" s="483"/>
      <c r="R22" s="483"/>
      <c r="S22" s="483"/>
      <c r="T22" s="482"/>
      <c r="U22" s="482"/>
      <c r="V22" s="2"/>
    </row>
    <row r="23" spans="1:22" ht="15">
      <c r="A23" s="106" t="s">
        <v>39</v>
      </c>
      <c r="B23" s="96"/>
      <c r="C23" s="107"/>
      <c r="D23" s="107">
        <f>SUM(D21:D22)</f>
        <v>1423</v>
      </c>
      <c r="E23" s="107">
        <f>SUM(E21:E22)</f>
        <v>15317.171999999999</v>
      </c>
      <c r="F23" s="107"/>
      <c r="G23" s="107">
        <f>SUM(G21:G22)</f>
        <v>465</v>
      </c>
      <c r="H23" s="107">
        <f>SUM(H21:H22)</f>
        <v>5005.2599999999993</v>
      </c>
      <c r="I23" s="108"/>
      <c r="J23" s="484">
        <f>SUM(J21:J22)</f>
        <v>10</v>
      </c>
      <c r="K23" s="484"/>
      <c r="L23" s="484">
        <v>0</v>
      </c>
      <c r="M23" s="484"/>
      <c r="N23" s="484">
        <f>SUM(N21:N22)</f>
        <v>0</v>
      </c>
      <c r="O23" s="484"/>
      <c r="P23" s="484">
        <f>SUM(P21:P22)</f>
        <v>0</v>
      </c>
      <c r="Q23" s="484"/>
      <c r="R23" s="484">
        <f>SUM(R21:R22)</f>
        <v>0</v>
      </c>
      <c r="S23" s="484"/>
      <c r="T23" s="484">
        <f>SUM(T21:T22)</f>
        <v>10</v>
      </c>
      <c r="U23" s="484"/>
      <c r="V23" s="53"/>
    </row>
    <row r="24" spans="1:22" ht="15">
      <c r="A24" s="61"/>
      <c r="B24" s="61"/>
      <c r="C24" s="20"/>
      <c r="D24" s="94"/>
      <c r="E24" s="94"/>
      <c r="F24" s="94"/>
      <c r="G24" s="21"/>
      <c r="P24" s="53"/>
      <c r="Q24" s="53"/>
      <c r="T24" s="53"/>
      <c r="U24" s="53"/>
      <c r="V24" s="53"/>
    </row>
    <row r="25" spans="1:22" ht="15" customHeight="1">
      <c r="A25" s="61"/>
      <c r="B25" s="61"/>
      <c r="C25" s="475" t="s">
        <v>53</v>
      </c>
      <c r="D25" s="475"/>
      <c r="E25" s="475"/>
      <c r="F25" s="110">
        <f>SUM(T23)</f>
        <v>10</v>
      </c>
      <c r="G25" s="21"/>
      <c r="J25" s="53"/>
      <c r="K25" s="53"/>
      <c r="L25" s="53"/>
      <c r="M25" s="53"/>
      <c r="Q25" s="53"/>
      <c r="T25" s="53"/>
      <c r="U25" s="53"/>
      <c r="V25" s="53"/>
    </row>
    <row r="26" spans="1:22" ht="15">
      <c r="A26" s="61"/>
      <c r="B26" s="61"/>
      <c r="C26" s="465"/>
      <c r="D26" s="465"/>
      <c r="E26" s="465"/>
      <c r="F26" s="112"/>
      <c r="G26" s="21"/>
      <c r="T26" s="53"/>
      <c r="U26" s="53"/>
      <c r="V26" s="53"/>
    </row>
    <row r="27" spans="1:22" ht="15">
      <c r="A27" s="21"/>
      <c r="B27" s="21"/>
      <c r="C27" s="21"/>
      <c r="D27" s="21"/>
      <c r="E27" s="21"/>
      <c r="F27" s="21"/>
      <c r="G27" s="21"/>
      <c r="H27" s="21"/>
      <c r="I27" s="21"/>
      <c r="J27" s="21"/>
      <c r="P27" s="53"/>
      <c r="Q27" s="53"/>
      <c r="R27" s="53"/>
      <c r="S27" s="53"/>
      <c r="T27" s="53"/>
      <c r="U27" s="53"/>
      <c r="V27" s="53"/>
    </row>
    <row r="28" spans="1:22" ht="23.25">
      <c r="A28" s="467" t="s">
        <v>54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</row>
    <row r="29" spans="1:22" ht="1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53"/>
      <c r="V29" s="53"/>
    </row>
    <row r="30" spans="1:22" ht="15">
      <c r="A30" s="114"/>
      <c r="B30" s="115"/>
      <c r="C30" s="116"/>
      <c r="D30" s="117" t="s">
        <v>55</v>
      </c>
      <c r="E30" s="118"/>
      <c r="F30" s="485" t="s">
        <v>56</v>
      </c>
      <c r="G30" s="485"/>
      <c r="H30" s="485"/>
      <c r="I30" s="120"/>
      <c r="J30" s="121"/>
      <c r="K30" s="121"/>
      <c r="L30" s="121"/>
      <c r="M30" s="121"/>
      <c r="S30" s="122"/>
      <c r="T30" s="123"/>
      <c r="U30" s="53"/>
      <c r="V30" s="53"/>
    </row>
    <row r="31" spans="1:22" ht="12.75">
      <c r="A31" s="124" t="s">
        <v>57</v>
      </c>
      <c r="B31" s="125"/>
      <c r="C31" s="126"/>
      <c r="D31" s="127" t="s">
        <v>42</v>
      </c>
      <c r="E31" s="128"/>
      <c r="F31" s="129"/>
      <c r="G31" s="127"/>
      <c r="H31" s="130"/>
      <c r="I31" s="120"/>
      <c r="J31" s="121"/>
      <c r="K31" s="121"/>
      <c r="L31" s="121"/>
      <c r="M31" s="121"/>
      <c r="S31" s="121"/>
      <c r="T31" s="123"/>
    </row>
    <row r="32" spans="1:22">
      <c r="A32" s="486" t="s">
        <v>58</v>
      </c>
      <c r="B32" s="131"/>
      <c r="C32" s="132"/>
      <c r="D32" s="133">
        <v>37</v>
      </c>
      <c r="E32" s="134"/>
      <c r="F32" s="135"/>
      <c r="G32" s="101">
        <v>9</v>
      </c>
      <c r="H32" s="134"/>
      <c r="I32" s="136"/>
      <c r="J32" s="136"/>
      <c r="K32" s="137"/>
      <c r="L32" s="137"/>
      <c r="M32" s="137"/>
      <c r="S32" s="136"/>
      <c r="T32" s="123"/>
    </row>
    <row r="33" spans="1:22" ht="12.75" customHeight="1">
      <c r="A33" s="486"/>
      <c r="B33" s="131"/>
      <c r="C33" s="138"/>
      <c r="D33" s="139"/>
      <c r="E33" s="140"/>
      <c r="F33" s="141"/>
      <c r="G33" s="139"/>
      <c r="H33" s="140"/>
      <c r="I33" s="136"/>
      <c r="J33" s="136"/>
      <c r="K33" s="137"/>
      <c r="L33" s="137"/>
      <c r="M33" s="137"/>
      <c r="S33" s="136"/>
      <c r="T33" s="123"/>
    </row>
    <row r="34" spans="1:22">
      <c r="A34" s="489" t="s">
        <v>59</v>
      </c>
      <c r="B34" s="131"/>
      <c r="C34" s="142"/>
      <c r="D34" s="139">
        <v>39</v>
      </c>
      <c r="E34" s="143"/>
      <c r="F34" s="141"/>
      <c r="G34" s="144">
        <v>11</v>
      </c>
      <c r="H34" s="140"/>
      <c r="I34" s="136"/>
      <c r="J34" s="145"/>
      <c r="K34" s="137"/>
      <c r="L34" s="137"/>
      <c r="M34" s="137"/>
      <c r="S34" s="136"/>
    </row>
    <row r="35" spans="1:22">
      <c r="A35" s="489"/>
      <c r="B35" s="131"/>
      <c r="C35" s="138"/>
      <c r="D35" s="139"/>
      <c r="E35" s="140"/>
      <c r="F35" s="141"/>
      <c r="G35" s="139"/>
      <c r="H35" s="140"/>
      <c r="I35" s="136"/>
      <c r="J35" s="136"/>
      <c r="K35" s="137"/>
      <c r="L35" s="137"/>
      <c r="M35" s="137"/>
      <c r="S35" s="136"/>
    </row>
    <row r="36" spans="1:22" ht="12.75" customHeight="1">
      <c r="A36" s="488" t="s">
        <v>19</v>
      </c>
      <c r="B36" s="131"/>
      <c r="C36" s="142"/>
      <c r="D36" s="139">
        <v>63</v>
      </c>
      <c r="E36" s="143"/>
      <c r="F36" s="141"/>
      <c r="G36" s="144">
        <v>17</v>
      </c>
      <c r="H36" s="140"/>
      <c r="I36" s="136"/>
      <c r="J36" s="145"/>
      <c r="K36" s="137"/>
      <c r="L36" s="137"/>
      <c r="M36" s="137"/>
      <c r="S36" s="145"/>
    </row>
    <row r="37" spans="1:22">
      <c r="A37" s="488"/>
      <c r="B37" s="146"/>
      <c r="C37" s="138"/>
      <c r="D37" s="139"/>
      <c r="E37" s="140"/>
      <c r="F37" s="141"/>
      <c r="G37" s="139"/>
      <c r="H37" s="140"/>
      <c r="I37" s="136"/>
      <c r="J37" s="136"/>
      <c r="K37" s="137"/>
      <c r="L37" s="137"/>
      <c r="M37" s="137"/>
      <c r="S37" s="136"/>
    </row>
    <row r="38" spans="1:22" ht="15">
      <c r="A38" s="106" t="s">
        <v>33</v>
      </c>
      <c r="B38" s="147"/>
      <c r="C38" s="148"/>
      <c r="D38" s="149">
        <f>SUM(D32:D37)</f>
        <v>139</v>
      </c>
      <c r="E38" s="150"/>
      <c r="F38" s="151"/>
      <c r="G38" s="152">
        <f>SUM(G32:G37)</f>
        <v>37</v>
      </c>
      <c r="H38" s="150"/>
      <c r="I38" s="8"/>
      <c r="J38" s="8"/>
      <c r="K38" s="153"/>
      <c r="L38" s="153"/>
      <c r="M38" s="153"/>
      <c r="S38" s="8"/>
    </row>
    <row r="39" spans="1:22" ht="14.25">
      <c r="A39" s="61"/>
      <c r="I39" s="14"/>
      <c r="O39" s="113"/>
    </row>
    <row r="40" spans="1:22" ht="12.75">
      <c r="A40" s="61"/>
    </row>
    <row r="41" spans="1:22" ht="23.25">
      <c r="A41" s="467" t="s">
        <v>60</v>
      </c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</row>
    <row r="42" spans="1:22" ht="15" customHeigh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</row>
    <row r="43" spans="1:22">
      <c r="A43" s="121"/>
      <c r="C43" s="485" t="s">
        <v>61</v>
      </c>
      <c r="D43" s="485"/>
      <c r="E43" s="485"/>
      <c r="F43" s="155" t="s">
        <v>50</v>
      </c>
      <c r="G43" s="156"/>
      <c r="H43" s="155" t="s">
        <v>62</v>
      </c>
      <c r="I43" s="156"/>
      <c r="J43" s="120"/>
      <c r="R43" s="123"/>
      <c r="S43" s="123"/>
      <c r="T43" s="123"/>
    </row>
    <row r="44" spans="1:22" ht="12.75">
      <c r="A44" s="66" t="s">
        <v>49</v>
      </c>
      <c r="B44" s="147"/>
      <c r="C44" s="157"/>
      <c r="D44" s="127"/>
      <c r="E44" s="158"/>
      <c r="F44" s="157"/>
      <c r="G44" s="125"/>
      <c r="H44" s="157" t="s">
        <v>42</v>
      </c>
      <c r="I44" s="125"/>
      <c r="J44" s="120"/>
      <c r="Q44" s="159"/>
      <c r="R44" s="123"/>
      <c r="S44" s="123"/>
      <c r="T44" s="123"/>
    </row>
    <row r="45" spans="1:22">
      <c r="A45" s="486" t="s">
        <v>58</v>
      </c>
      <c r="B45" s="146"/>
      <c r="C45" s="160"/>
      <c r="D45" s="144">
        <f>Block_A!D121</f>
        <v>39</v>
      </c>
      <c r="E45" s="146"/>
      <c r="F45" s="161">
        <v>82</v>
      </c>
      <c r="G45" s="131"/>
      <c r="H45" s="161">
        <v>61</v>
      </c>
      <c r="I45" s="131"/>
      <c r="J45" s="137"/>
      <c r="Q45" s="159"/>
      <c r="R45" s="123"/>
      <c r="S45" s="123"/>
      <c r="T45" s="123"/>
    </row>
    <row r="46" spans="1:22">
      <c r="A46" s="486"/>
      <c r="B46" s="146"/>
      <c r="C46" s="162"/>
      <c r="D46" s="139"/>
      <c r="E46" s="146"/>
      <c r="F46" s="161"/>
      <c r="G46" s="131"/>
      <c r="H46" s="161"/>
      <c r="I46" s="131"/>
      <c r="J46" s="137"/>
    </row>
    <row r="47" spans="1:22">
      <c r="A47" s="489" t="s">
        <v>59</v>
      </c>
      <c r="B47" s="146"/>
      <c r="C47" s="160"/>
      <c r="D47" s="144">
        <f>Block_B1!D138</f>
        <v>45</v>
      </c>
      <c r="E47" s="146"/>
      <c r="F47" s="161">
        <v>94</v>
      </c>
      <c r="G47" s="131"/>
      <c r="H47" s="161">
        <v>75</v>
      </c>
      <c r="I47" s="131"/>
      <c r="J47" s="137"/>
    </row>
    <row r="48" spans="1:22" ht="12.75" customHeight="1">
      <c r="A48" s="489"/>
      <c r="B48" s="146"/>
      <c r="C48" s="162"/>
      <c r="D48" s="139"/>
      <c r="E48" s="146"/>
      <c r="F48" s="161"/>
      <c r="G48" s="131"/>
      <c r="H48" s="161"/>
      <c r="I48" s="131"/>
      <c r="J48" s="137"/>
    </row>
    <row r="49" spans="1:22" ht="12.75" customHeight="1">
      <c r="A49" s="488" t="s">
        <v>63</v>
      </c>
      <c r="B49" s="146"/>
      <c r="C49" s="162"/>
      <c r="D49" s="144">
        <f>Block_B2!D192</f>
        <v>84</v>
      </c>
      <c r="E49" s="146"/>
      <c r="F49" s="161">
        <v>152</v>
      </c>
      <c r="G49" s="131"/>
      <c r="H49" s="161">
        <v>151</v>
      </c>
      <c r="I49" s="131"/>
      <c r="J49" s="137"/>
    </row>
    <row r="50" spans="1:22" ht="12.75" customHeight="1">
      <c r="A50" s="488"/>
      <c r="B50" s="146"/>
      <c r="C50" s="162"/>
      <c r="D50" s="139"/>
      <c r="E50" s="146"/>
      <c r="F50" s="161"/>
      <c r="G50" s="131"/>
      <c r="H50" s="161"/>
      <c r="I50" s="131"/>
      <c r="J50" s="137"/>
    </row>
    <row r="51" spans="1:22" ht="15">
      <c r="A51" s="163" t="s">
        <v>33</v>
      </c>
      <c r="B51" s="147"/>
      <c r="C51" s="164"/>
      <c r="D51" s="165">
        <f>SUM(D45:D50)</f>
        <v>168</v>
      </c>
      <c r="E51" s="166"/>
      <c r="F51" s="167">
        <f>SUM(F45:F50)</f>
        <v>328</v>
      </c>
      <c r="G51" s="166"/>
      <c r="H51" s="167">
        <f>SUM(H45:H50)</f>
        <v>287</v>
      </c>
      <c r="I51" s="168"/>
      <c r="J51" s="169"/>
      <c r="K51" s="123"/>
      <c r="L51" s="123"/>
      <c r="M51" s="123"/>
    </row>
    <row r="52" spans="1:22" ht="12.75">
      <c r="A52" s="61"/>
      <c r="C52" s="170"/>
      <c r="F52" s="171"/>
      <c r="K52" s="123"/>
      <c r="L52" s="123"/>
      <c r="M52" s="123"/>
    </row>
    <row r="53" spans="1:22" ht="12.75">
      <c r="A53" s="61"/>
      <c r="C53" s="170"/>
      <c r="F53" s="171"/>
      <c r="K53" s="123"/>
      <c r="L53" s="123"/>
      <c r="M53" s="123"/>
    </row>
    <row r="54" spans="1:22" ht="12.75" customHeight="1"/>
    <row r="55" spans="1:22" ht="23.25">
      <c r="A55" s="467" t="s">
        <v>64</v>
      </c>
      <c r="B55" s="467"/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</row>
    <row r="56" spans="1:22" ht="12.75" customHeight="1">
      <c r="F56" s="171"/>
    </row>
    <row r="57" spans="1:22" ht="12.75" customHeight="1">
      <c r="C57" s="487" t="s">
        <v>62</v>
      </c>
      <c r="D57" s="487"/>
      <c r="E57" s="487"/>
      <c r="F57" s="120"/>
      <c r="G57" s="120"/>
    </row>
    <row r="58" spans="1:22" ht="12.75" customHeight="1">
      <c r="A58" s="172" t="s">
        <v>65</v>
      </c>
      <c r="B58" s="173"/>
      <c r="C58" s="490" t="s">
        <v>42</v>
      </c>
      <c r="D58" s="490"/>
      <c r="E58" s="490"/>
      <c r="F58" s="120"/>
      <c r="G58" s="120"/>
    </row>
    <row r="59" spans="1:22" ht="12.75" customHeight="1">
      <c r="A59" s="488" t="s">
        <v>66</v>
      </c>
      <c r="C59" s="175"/>
      <c r="D59" s="176">
        <v>527</v>
      </c>
      <c r="E59" s="177"/>
      <c r="G59" s="14"/>
      <c r="Q59" s="14"/>
      <c r="R59" s="14"/>
      <c r="S59" s="14"/>
    </row>
    <row r="60" spans="1:22" ht="12.75" customHeight="1">
      <c r="A60" s="488"/>
      <c r="C60" s="178"/>
      <c r="D60" s="179"/>
      <c r="E60" s="146"/>
      <c r="G60" s="14"/>
      <c r="Q60" s="14"/>
      <c r="R60" s="14"/>
      <c r="S60" s="171"/>
    </row>
    <row r="61" spans="1:22" ht="15">
      <c r="A61" s="106" t="s">
        <v>39</v>
      </c>
      <c r="B61" s="180"/>
      <c r="C61" s="181"/>
      <c r="D61" s="165">
        <f>SUM(D59:D60)</f>
        <v>527</v>
      </c>
      <c r="E61" s="182"/>
      <c r="F61" s="183"/>
      <c r="G61" s="183"/>
    </row>
    <row r="63" spans="1:22" ht="23.25">
      <c r="A63" s="467" t="s">
        <v>67</v>
      </c>
      <c r="B63" s="467"/>
      <c r="C63" s="467"/>
      <c r="D63" s="467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S63" s="467"/>
      <c r="T63" s="467"/>
      <c r="U63" s="467"/>
      <c r="V63" s="467"/>
    </row>
    <row r="64" spans="1:22" ht="12.75" customHeight="1">
      <c r="F64" s="171"/>
    </row>
    <row r="65" spans="1:19" ht="12.75" customHeight="1">
      <c r="C65" s="487" t="s">
        <v>62</v>
      </c>
      <c r="D65" s="487"/>
      <c r="E65" s="487"/>
      <c r="F65" s="120"/>
      <c r="G65" s="120"/>
    </row>
    <row r="66" spans="1:19" ht="12.75" customHeight="1">
      <c r="A66" s="172" t="s">
        <v>65</v>
      </c>
      <c r="B66" s="173"/>
      <c r="C66" s="490" t="s">
        <v>42</v>
      </c>
      <c r="D66" s="490"/>
      <c r="E66" s="490"/>
      <c r="F66" s="120"/>
      <c r="G66" s="120"/>
    </row>
    <row r="67" spans="1:19" ht="12.75" customHeight="1">
      <c r="A67" s="489" t="s">
        <v>58</v>
      </c>
      <c r="C67" s="175"/>
      <c r="D67" s="176">
        <v>97</v>
      </c>
      <c r="E67" s="177"/>
      <c r="F67" s="491" t="s">
        <v>68</v>
      </c>
      <c r="G67" s="491"/>
      <c r="H67" s="491"/>
      <c r="Q67" s="14"/>
      <c r="R67" s="14"/>
      <c r="S67" s="14"/>
    </row>
    <row r="68" spans="1:19" ht="12.75" customHeight="1">
      <c r="A68" s="489"/>
      <c r="C68" s="178"/>
      <c r="D68" s="179"/>
      <c r="E68" s="146"/>
      <c r="G68" s="14"/>
      <c r="Q68" s="14"/>
      <c r="R68" s="14"/>
      <c r="S68" s="171"/>
    </row>
    <row r="69" spans="1:19" ht="12.75" customHeight="1">
      <c r="A69" s="489" t="s">
        <v>18</v>
      </c>
      <c r="C69" s="178"/>
      <c r="D69" s="179">
        <v>81</v>
      </c>
      <c r="E69" s="146"/>
      <c r="G69" s="14"/>
      <c r="Q69" s="14"/>
      <c r="R69" s="14"/>
      <c r="S69" s="171"/>
    </row>
    <row r="70" spans="1:19" ht="12.75" customHeight="1">
      <c r="A70" s="489"/>
      <c r="C70" s="178"/>
      <c r="D70" s="179"/>
      <c r="E70" s="146"/>
      <c r="G70" s="14"/>
      <c r="Q70" s="14"/>
      <c r="R70" s="14"/>
      <c r="S70" s="171"/>
    </row>
    <row r="71" spans="1:19" ht="12.75" customHeight="1">
      <c r="A71" s="488" t="s">
        <v>19</v>
      </c>
      <c r="C71" s="178"/>
      <c r="D71" s="179">
        <v>43</v>
      </c>
      <c r="E71" s="146"/>
      <c r="G71" s="14"/>
      <c r="Q71" s="14"/>
      <c r="R71" s="14"/>
      <c r="S71" s="171"/>
    </row>
    <row r="72" spans="1:19" ht="12.75" customHeight="1">
      <c r="A72" s="488"/>
      <c r="C72" s="178"/>
      <c r="D72" s="179"/>
      <c r="E72" s="146"/>
      <c r="G72" s="14"/>
      <c r="Q72" s="14"/>
      <c r="R72" s="14"/>
      <c r="S72" s="171"/>
    </row>
    <row r="73" spans="1:19" ht="15">
      <c r="A73" s="106" t="s">
        <v>39</v>
      </c>
      <c r="B73" s="180"/>
      <c r="C73" s="181"/>
      <c r="D73" s="165">
        <f>SUM(D67:D72)</f>
        <v>221</v>
      </c>
      <c r="E73" s="182"/>
      <c r="F73" s="183"/>
      <c r="G73" s="183"/>
    </row>
    <row r="76" spans="1:19">
      <c r="A76" s="54" t="s">
        <v>20</v>
      </c>
      <c r="B76" s="2"/>
      <c r="C76" s="2"/>
      <c r="D76" s="2"/>
      <c r="E76" s="2"/>
      <c r="F76" s="2"/>
    </row>
    <row r="77" spans="1:19">
      <c r="A77" s="55" t="s">
        <v>21</v>
      </c>
      <c r="B77" s="2"/>
      <c r="C77" s="2"/>
      <c r="D77" s="2"/>
      <c r="E77" s="2"/>
      <c r="F77" s="2"/>
    </row>
    <row r="78" spans="1:19">
      <c r="A78" s="55" t="s">
        <v>22</v>
      </c>
    </row>
    <row r="79" spans="1:19">
      <c r="A79" s="55" t="s">
        <v>23</v>
      </c>
    </row>
    <row r="80" spans="1:19">
      <c r="A80" s="54" t="s">
        <v>24</v>
      </c>
    </row>
    <row r="81" spans="1:1">
      <c r="A81" s="56" t="s">
        <v>25</v>
      </c>
    </row>
    <row r="82" spans="1:1">
      <c r="A82" s="54" t="s">
        <v>26</v>
      </c>
    </row>
    <row r="83" spans="1:1">
      <c r="A83" s="55" t="s">
        <v>21</v>
      </c>
    </row>
  </sheetData>
  <mergeCells count="67">
    <mergeCell ref="A71:A72"/>
    <mergeCell ref="A34:A35"/>
    <mergeCell ref="C66:E66"/>
    <mergeCell ref="A67:A68"/>
    <mergeCell ref="F67:H67"/>
    <mergeCell ref="A69:A70"/>
    <mergeCell ref="R21:S22"/>
    <mergeCell ref="A28:V28"/>
    <mergeCell ref="F30:H30"/>
    <mergeCell ref="A32:A33"/>
    <mergeCell ref="C65:E65"/>
    <mergeCell ref="A36:A37"/>
    <mergeCell ref="A41:V41"/>
    <mergeCell ref="C43:E43"/>
    <mergeCell ref="A45:A46"/>
    <mergeCell ref="A47:A48"/>
    <mergeCell ref="A49:A50"/>
    <mergeCell ref="A55:V55"/>
    <mergeCell ref="C57:E57"/>
    <mergeCell ref="C58:E58"/>
    <mergeCell ref="A59:A60"/>
    <mergeCell ref="A63:V63"/>
    <mergeCell ref="A21:A22"/>
    <mergeCell ref="J21:K22"/>
    <mergeCell ref="L21:M22"/>
    <mergeCell ref="N21:O22"/>
    <mergeCell ref="P21:Q22"/>
    <mergeCell ref="C25:E25"/>
    <mergeCell ref="C26:E26"/>
    <mergeCell ref="T19:U19"/>
    <mergeCell ref="J20:K20"/>
    <mergeCell ref="L20:M20"/>
    <mergeCell ref="N20:O20"/>
    <mergeCell ref="P20:Q20"/>
    <mergeCell ref="R20:S20"/>
    <mergeCell ref="T20:U20"/>
    <mergeCell ref="T21:U22"/>
    <mergeCell ref="J23:K23"/>
    <mergeCell ref="L23:M23"/>
    <mergeCell ref="N23:O23"/>
    <mergeCell ref="P23:Q23"/>
    <mergeCell ref="R23:S23"/>
    <mergeCell ref="T23:U23"/>
    <mergeCell ref="Q11:R11"/>
    <mergeCell ref="T11:U11"/>
    <mergeCell ref="A17:V17"/>
    <mergeCell ref="C19:E19"/>
    <mergeCell ref="F19:H19"/>
    <mergeCell ref="J19:K19"/>
    <mergeCell ref="L19:M19"/>
    <mergeCell ref="N19:O19"/>
    <mergeCell ref="P19:Q19"/>
    <mergeCell ref="R19:S19"/>
    <mergeCell ref="C11:D11"/>
    <mergeCell ref="E11:F11"/>
    <mergeCell ref="G11:H11"/>
    <mergeCell ref="I11:J11"/>
    <mergeCell ref="K11:N11"/>
    <mergeCell ref="O11:P11"/>
    <mergeCell ref="C10:H10"/>
    <mergeCell ref="I10:P10"/>
    <mergeCell ref="Q10:U10"/>
    <mergeCell ref="A2:Q2"/>
    <mergeCell ref="A3:Q3"/>
    <mergeCell ref="O5:U5"/>
    <mergeCell ref="Q6:R6"/>
    <mergeCell ref="A8:V8"/>
  </mergeCells>
  <printOptions horizontalCentered="1"/>
  <pageMargins left="0.74803149606299213" right="0.74803149606299213" top="0.39370078740157505" bottom="0.39370078740157505" header="0.39370078740157505" footer="0.39370078740157505"/>
  <pageSetup paperSize="9" scale="41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7"/>
  <sheetViews>
    <sheetView topLeftCell="A35" workbookViewId="0">
      <selection activeCell="E81" sqref="E81"/>
    </sheetView>
  </sheetViews>
  <sheetFormatPr defaultRowHeight="12.75"/>
  <cols>
    <col min="1" max="1" width="15.7109375" style="14" customWidth="1"/>
    <col min="2" max="2" width="18.140625" style="80" bestFit="1" customWidth="1"/>
    <col min="3" max="3" width="11.7109375" style="14" customWidth="1"/>
    <col min="4" max="6" width="9.7109375" style="14" customWidth="1"/>
    <col min="7" max="7" width="11.85546875" style="14" bestFit="1" customWidth="1"/>
    <col min="8" max="8" width="9.7109375" style="2" customWidth="1"/>
    <col min="9" max="9" width="3.7109375" style="2" customWidth="1"/>
    <col min="10" max="11" width="9.7109375" style="2" customWidth="1"/>
    <col min="12" max="12" width="11" style="2" customWidth="1"/>
    <col min="13" max="13" width="9.7109375" style="2" customWidth="1"/>
    <col min="14" max="14" width="17.42578125" style="2" bestFit="1" customWidth="1"/>
    <col min="15" max="15" width="9.140625" style="2" customWidth="1"/>
    <col min="16" max="16" width="17.28515625" style="2" customWidth="1"/>
    <col min="17" max="256" width="9.140625" style="2" customWidth="1"/>
    <col min="257" max="257" width="15.7109375" style="2" customWidth="1"/>
    <col min="258" max="258" width="2.7109375" style="2" customWidth="1"/>
    <col min="259" max="259" width="11.7109375" style="2" customWidth="1"/>
    <col min="260" max="264" width="9.7109375" style="2" customWidth="1"/>
    <col min="265" max="265" width="3.7109375" style="2" customWidth="1"/>
    <col min="266" max="267" width="9.7109375" style="2" customWidth="1"/>
    <col min="268" max="268" width="11" style="2" customWidth="1"/>
    <col min="269" max="269" width="9.7109375" style="2" customWidth="1"/>
    <col min="270" max="270" width="17.42578125" style="2" bestFit="1" customWidth="1"/>
    <col min="271" max="271" width="9.140625" style="2" customWidth="1"/>
    <col min="272" max="272" width="17.28515625" style="2" customWidth="1"/>
    <col min="273" max="512" width="9.140625" style="2" customWidth="1"/>
    <col min="513" max="513" width="15.7109375" style="2" customWidth="1"/>
    <col min="514" max="514" width="2.7109375" style="2" customWidth="1"/>
    <col min="515" max="515" width="11.7109375" style="2" customWidth="1"/>
    <col min="516" max="520" width="9.7109375" style="2" customWidth="1"/>
    <col min="521" max="521" width="3.7109375" style="2" customWidth="1"/>
    <col min="522" max="523" width="9.7109375" style="2" customWidth="1"/>
    <col min="524" max="524" width="11" style="2" customWidth="1"/>
    <col min="525" max="525" width="9.7109375" style="2" customWidth="1"/>
    <col min="526" max="526" width="17.42578125" style="2" bestFit="1" customWidth="1"/>
    <col min="527" max="527" width="9.140625" style="2" customWidth="1"/>
    <col min="528" max="528" width="17.28515625" style="2" customWidth="1"/>
    <col min="529" max="768" width="9.140625" style="2" customWidth="1"/>
    <col min="769" max="769" width="15.7109375" style="2" customWidth="1"/>
    <col min="770" max="770" width="2.7109375" style="2" customWidth="1"/>
    <col min="771" max="771" width="11.7109375" style="2" customWidth="1"/>
    <col min="772" max="776" width="9.7109375" style="2" customWidth="1"/>
    <col min="777" max="777" width="3.7109375" style="2" customWidth="1"/>
    <col min="778" max="779" width="9.7109375" style="2" customWidth="1"/>
    <col min="780" max="780" width="11" style="2" customWidth="1"/>
    <col min="781" max="781" width="9.7109375" style="2" customWidth="1"/>
    <col min="782" max="782" width="17.42578125" style="2" bestFit="1" customWidth="1"/>
    <col min="783" max="783" width="9.140625" style="2" customWidth="1"/>
    <col min="784" max="784" width="17.28515625" style="2" customWidth="1"/>
    <col min="785" max="1024" width="9.140625" style="2" customWidth="1"/>
    <col min="1025" max="1025" width="15.7109375" style="2" customWidth="1"/>
    <col min="1026" max="1026" width="2.7109375" style="2" customWidth="1"/>
    <col min="1027" max="1027" width="11.7109375" style="2" customWidth="1"/>
    <col min="1028" max="1032" width="9.7109375" style="2" customWidth="1"/>
    <col min="1033" max="1033" width="3.7109375" style="2" customWidth="1"/>
    <col min="1034" max="1035" width="9.7109375" style="2" customWidth="1"/>
    <col min="1036" max="1036" width="11" style="2" customWidth="1"/>
    <col min="1037" max="1037" width="9.7109375" style="2" customWidth="1"/>
    <col min="1038" max="1038" width="17.42578125" style="2" bestFit="1" customWidth="1"/>
    <col min="1039" max="1039" width="9.140625" style="2" customWidth="1"/>
    <col min="1040" max="1040" width="17.28515625" style="2" customWidth="1"/>
    <col min="1041" max="1280" width="9.140625" style="2" customWidth="1"/>
    <col min="1281" max="1281" width="15.7109375" style="2" customWidth="1"/>
    <col min="1282" max="1282" width="2.7109375" style="2" customWidth="1"/>
    <col min="1283" max="1283" width="11.7109375" style="2" customWidth="1"/>
    <col min="1284" max="1288" width="9.7109375" style="2" customWidth="1"/>
    <col min="1289" max="1289" width="3.7109375" style="2" customWidth="1"/>
    <col min="1290" max="1291" width="9.7109375" style="2" customWidth="1"/>
    <col min="1292" max="1292" width="11" style="2" customWidth="1"/>
    <col min="1293" max="1293" width="9.7109375" style="2" customWidth="1"/>
    <col min="1294" max="1294" width="17.42578125" style="2" bestFit="1" customWidth="1"/>
    <col min="1295" max="1295" width="9.140625" style="2" customWidth="1"/>
    <col min="1296" max="1296" width="17.28515625" style="2" customWidth="1"/>
    <col min="1297" max="1536" width="9.140625" style="2" customWidth="1"/>
    <col min="1537" max="1537" width="15.7109375" style="2" customWidth="1"/>
    <col min="1538" max="1538" width="2.7109375" style="2" customWidth="1"/>
    <col min="1539" max="1539" width="11.7109375" style="2" customWidth="1"/>
    <col min="1540" max="1544" width="9.7109375" style="2" customWidth="1"/>
    <col min="1545" max="1545" width="3.7109375" style="2" customWidth="1"/>
    <col min="1546" max="1547" width="9.7109375" style="2" customWidth="1"/>
    <col min="1548" max="1548" width="11" style="2" customWidth="1"/>
    <col min="1549" max="1549" width="9.7109375" style="2" customWidth="1"/>
    <col min="1550" max="1550" width="17.42578125" style="2" bestFit="1" customWidth="1"/>
    <col min="1551" max="1551" width="9.140625" style="2" customWidth="1"/>
    <col min="1552" max="1552" width="17.28515625" style="2" customWidth="1"/>
    <col min="1553" max="1792" width="9.140625" style="2" customWidth="1"/>
    <col min="1793" max="1793" width="15.7109375" style="2" customWidth="1"/>
    <col min="1794" max="1794" width="2.7109375" style="2" customWidth="1"/>
    <col min="1795" max="1795" width="11.7109375" style="2" customWidth="1"/>
    <col min="1796" max="1800" width="9.7109375" style="2" customWidth="1"/>
    <col min="1801" max="1801" width="3.7109375" style="2" customWidth="1"/>
    <col min="1802" max="1803" width="9.7109375" style="2" customWidth="1"/>
    <col min="1804" max="1804" width="11" style="2" customWidth="1"/>
    <col min="1805" max="1805" width="9.7109375" style="2" customWidth="1"/>
    <col min="1806" max="1806" width="17.42578125" style="2" bestFit="1" customWidth="1"/>
    <col min="1807" max="1807" width="9.140625" style="2" customWidth="1"/>
    <col min="1808" max="1808" width="17.28515625" style="2" customWidth="1"/>
    <col min="1809" max="2048" width="9.140625" style="2" customWidth="1"/>
    <col min="2049" max="2049" width="15.7109375" style="2" customWidth="1"/>
    <col min="2050" max="2050" width="2.7109375" style="2" customWidth="1"/>
    <col min="2051" max="2051" width="11.7109375" style="2" customWidth="1"/>
    <col min="2052" max="2056" width="9.7109375" style="2" customWidth="1"/>
    <col min="2057" max="2057" width="3.7109375" style="2" customWidth="1"/>
    <col min="2058" max="2059" width="9.7109375" style="2" customWidth="1"/>
    <col min="2060" max="2060" width="11" style="2" customWidth="1"/>
    <col min="2061" max="2061" width="9.7109375" style="2" customWidth="1"/>
    <col min="2062" max="2062" width="17.42578125" style="2" bestFit="1" customWidth="1"/>
    <col min="2063" max="2063" width="9.140625" style="2" customWidth="1"/>
    <col min="2064" max="2064" width="17.28515625" style="2" customWidth="1"/>
    <col min="2065" max="2304" width="9.140625" style="2" customWidth="1"/>
    <col min="2305" max="2305" width="15.7109375" style="2" customWidth="1"/>
    <col min="2306" max="2306" width="2.7109375" style="2" customWidth="1"/>
    <col min="2307" max="2307" width="11.7109375" style="2" customWidth="1"/>
    <col min="2308" max="2312" width="9.7109375" style="2" customWidth="1"/>
    <col min="2313" max="2313" width="3.7109375" style="2" customWidth="1"/>
    <col min="2314" max="2315" width="9.7109375" style="2" customWidth="1"/>
    <col min="2316" max="2316" width="11" style="2" customWidth="1"/>
    <col min="2317" max="2317" width="9.7109375" style="2" customWidth="1"/>
    <col min="2318" max="2318" width="17.42578125" style="2" bestFit="1" customWidth="1"/>
    <col min="2319" max="2319" width="9.140625" style="2" customWidth="1"/>
    <col min="2320" max="2320" width="17.28515625" style="2" customWidth="1"/>
    <col min="2321" max="2560" width="9.140625" style="2" customWidth="1"/>
    <col min="2561" max="2561" width="15.7109375" style="2" customWidth="1"/>
    <col min="2562" max="2562" width="2.7109375" style="2" customWidth="1"/>
    <col min="2563" max="2563" width="11.7109375" style="2" customWidth="1"/>
    <col min="2564" max="2568" width="9.7109375" style="2" customWidth="1"/>
    <col min="2569" max="2569" width="3.7109375" style="2" customWidth="1"/>
    <col min="2570" max="2571" width="9.7109375" style="2" customWidth="1"/>
    <col min="2572" max="2572" width="11" style="2" customWidth="1"/>
    <col min="2573" max="2573" width="9.7109375" style="2" customWidth="1"/>
    <col min="2574" max="2574" width="17.42578125" style="2" bestFit="1" customWidth="1"/>
    <col min="2575" max="2575" width="9.140625" style="2" customWidth="1"/>
    <col min="2576" max="2576" width="17.28515625" style="2" customWidth="1"/>
    <col min="2577" max="2816" width="9.140625" style="2" customWidth="1"/>
    <col min="2817" max="2817" width="15.7109375" style="2" customWidth="1"/>
    <col min="2818" max="2818" width="2.7109375" style="2" customWidth="1"/>
    <col min="2819" max="2819" width="11.7109375" style="2" customWidth="1"/>
    <col min="2820" max="2824" width="9.7109375" style="2" customWidth="1"/>
    <col min="2825" max="2825" width="3.7109375" style="2" customWidth="1"/>
    <col min="2826" max="2827" width="9.7109375" style="2" customWidth="1"/>
    <col min="2828" max="2828" width="11" style="2" customWidth="1"/>
    <col min="2829" max="2829" width="9.7109375" style="2" customWidth="1"/>
    <col min="2830" max="2830" width="17.42578125" style="2" bestFit="1" customWidth="1"/>
    <col min="2831" max="2831" width="9.140625" style="2" customWidth="1"/>
    <col min="2832" max="2832" width="17.28515625" style="2" customWidth="1"/>
    <col min="2833" max="3072" width="9.140625" style="2" customWidth="1"/>
    <col min="3073" max="3073" width="15.7109375" style="2" customWidth="1"/>
    <col min="3074" max="3074" width="2.7109375" style="2" customWidth="1"/>
    <col min="3075" max="3075" width="11.7109375" style="2" customWidth="1"/>
    <col min="3076" max="3080" width="9.7109375" style="2" customWidth="1"/>
    <col min="3081" max="3081" width="3.7109375" style="2" customWidth="1"/>
    <col min="3082" max="3083" width="9.7109375" style="2" customWidth="1"/>
    <col min="3084" max="3084" width="11" style="2" customWidth="1"/>
    <col min="3085" max="3085" width="9.7109375" style="2" customWidth="1"/>
    <col min="3086" max="3086" width="17.42578125" style="2" bestFit="1" customWidth="1"/>
    <col min="3087" max="3087" width="9.140625" style="2" customWidth="1"/>
    <col min="3088" max="3088" width="17.28515625" style="2" customWidth="1"/>
    <col min="3089" max="3328" width="9.140625" style="2" customWidth="1"/>
    <col min="3329" max="3329" width="15.7109375" style="2" customWidth="1"/>
    <col min="3330" max="3330" width="2.7109375" style="2" customWidth="1"/>
    <col min="3331" max="3331" width="11.7109375" style="2" customWidth="1"/>
    <col min="3332" max="3336" width="9.7109375" style="2" customWidth="1"/>
    <col min="3337" max="3337" width="3.7109375" style="2" customWidth="1"/>
    <col min="3338" max="3339" width="9.7109375" style="2" customWidth="1"/>
    <col min="3340" max="3340" width="11" style="2" customWidth="1"/>
    <col min="3341" max="3341" width="9.7109375" style="2" customWidth="1"/>
    <col min="3342" max="3342" width="17.42578125" style="2" bestFit="1" customWidth="1"/>
    <col min="3343" max="3343" width="9.140625" style="2" customWidth="1"/>
    <col min="3344" max="3344" width="17.28515625" style="2" customWidth="1"/>
    <col min="3345" max="3584" width="9.140625" style="2" customWidth="1"/>
    <col min="3585" max="3585" width="15.7109375" style="2" customWidth="1"/>
    <col min="3586" max="3586" width="2.7109375" style="2" customWidth="1"/>
    <col min="3587" max="3587" width="11.7109375" style="2" customWidth="1"/>
    <col min="3588" max="3592" width="9.7109375" style="2" customWidth="1"/>
    <col min="3593" max="3593" width="3.7109375" style="2" customWidth="1"/>
    <col min="3594" max="3595" width="9.7109375" style="2" customWidth="1"/>
    <col min="3596" max="3596" width="11" style="2" customWidth="1"/>
    <col min="3597" max="3597" width="9.7109375" style="2" customWidth="1"/>
    <col min="3598" max="3598" width="17.42578125" style="2" bestFit="1" customWidth="1"/>
    <col min="3599" max="3599" width="9.140625" style="2" customWidth="1"/>
    <col min="3600" max="3600" width="17.28515625" style="2" customWidth="1"/>
    <col min="3601" max="3840" width="9.140625" style="2" customWidth="1"/>
    <col min="3841" max="3841" width="15.7109375" style="2" customWidth="1"/>
    <col min="3842" max="3842" width="2.7109375" style="2" customWidth="1"/>
    <col min="3843" max="3843" width="11.7109375" style="2" customWidth="1"/>
    <col min="3844" max="3848" width="9.7109375" style="2" customWidth="1"/>
    <col min="3849" max="3849" width="3.7109375" style="2" customWidth="1"/>
    <col min="3850" max="3851" width="9.7109375" style="2" customWidth="1"/>
    <col min="3852" max="3852" width="11" style="2" customWidth="1"/>
    <col min="3853" max="3853" width="9.7109375" style="2" customWidth="1"/>
    <col min="3854" max="3854" width="17.42578125" style="2" bestFit="1" customWidth="1"/>
    <col min="3855" max="3855" width="9.140625" style="2" customWidth="1"/>
    <col min="3856" max="3856" width="17.28515625" style="2" customWidth="1"/>
    <col min="3857" max="4096" width="9.140625" style="2" customWidth="1"/>
    <col min="4097" max="4097" width="15.7109375" style="2" customWidth="1"/>
    <col min="4098" max="4098" width="2.7109375" style="2" customWidth="1"/>
    <col min="4099" max="4099" width="11.7109375" style="2" customWidth="1"/>
    <col min="4100" max="4104" width="9.7109375" style="2" customWidth="1"/>
    <col min="4105" max="4105" width="3.7109375" style="2" customWidth="1"/>
    <col min="4106" max="4107" width="9.7109375" style="2" customWidth="1"/>
    <col min="4108" max="4108" width="11" style="2" customWidth="1"/>
    <col min="4109" max="4109" width="9.7109375" style="2" customWidth="1"/>
    <col min="4110" max="4110" width="17.42578125" style="2" bestFit="1" customWidth="1"/>
    <col min="4111" max="4111" width="9.140625" style="2" customWidth="1"/>
    <col min="4112" max="4112" width="17.28515625" style="2" customWidth="1"/>
    <col min="4113" max="4352" width="9.140625" style="2" customWidth="1"/>
    <col min="4353" max="4353" width="15.7109375" style="2" customWidth="1"/>
    <col min="4354" max="4354" width="2.7109375" style="2" customWidth="1"/>
    <col min="4355" max="4355" width="11.7109375" style="2" customWidth="1"/>
    <col min="4356" max="4360" width="9.7109375" style="2" customWidth="1"/>
    <col min="4361" max="4361" width="3.7109375" style="2" customWidth="1"/>
    <col min="4362" max="4363" width="9.7109375" style="2" customWidth="1"/>
    <col min="4364" max="4364" width="11" style="2" customWidth="1"/>
    <col min="4365" max="4365" width="9.7109375" style="2" customWidth="1"/>
    <col min="4366" max="4366" width="17.42578125" style="2" bestFit="1" customWidth="1"/>
    <col min="4367" max="4367" width="9.140625" style="2" customWidth="1"/>
    <col min="4368" max="4368" width="17.28515625" style="2" customWidth="1"/>
    <col min="4369" max="4608" width="9.140625" style="2" customWidth="1"/>
    <col min="4609" max="4609" width="15.7109375" style="2" customWidth="1"/>
    <col min="4610" max="4610" width="2.7109375" style="2" customWidth="1"/>
    <col min="4611" max="4611" width="11.7109375" style="2" customWidth="1"/>
    <col min="4612" max="4616" width="9.7109375" style="2" customWidth="1"/>
    <col min="4617" max="4617" width="3.7109375" style="2" customWidth="1"/>
    <col min="4618" max="4619" width="9.7109375" style="2" customWidth="1"/>
    <col min="4620" max="4620" width="11" style="2" customWidth="1"/>
    <col min="4621" max="4621" width="9.7109375" style="2" customWidth="1"/>
    <col min="4622" max="4622" width="17.42578125" style="2" bestFit="1" customWidth="1"/>
    <col min="4623" max="4623" width="9.140625" style="2" customWidth="1"/>
    <col min="4624" max="4624" width="17.28515625" style="2" customWidth="1"/>
    <col min="4625" max="4864" width="9.140625" style="2" customWidth="1"/>
    <col min="4865" max="4865" width="15.7109375" style="2" customWidth="1"/>
    <col min="4866" max="4866" width="2.7109375" style="2" customWidth="1"/>
    <col min="4867" max="4867" width="11.7109375" style="2" customWidth="1"/>
    <col min="4868" max="4872" width="9.7109375" style="2" customWidth="1"/>
    <col min="4873" max="4873" width="3.7109375" style="2" customWidth="1"/>
    <col min="4874" max="4875" width="9.7109375" style="2" customWidth="1"/>
    <col min="4876" max="4876" width="11" style="2" customWidth="1"/>
    <col min="4877" max="4877" width="9.7109375" style="2" customWidth="1"/>
    <col min="4878" max="4878" width="17.42578125" style="2" bestFit="1" customWidth="1"/>
    <col min="4879" max="4879" width="9.140625" style="2" customWidth="1"/>
    <col min="4880" max="4880" width="17.28515625" style="2" customWidth="1"/>
    <col min="4881" max="5120" width="9.140625" style="2" customWidth="1"/>
    <col min="5121" max="5121" width="15.7109375" style="2" customWidth="1"/>
    <col min="5122" max="5122" width="2.7109375" style="2" customWidth="1"/>
    <col min="5123" max="5123" width="11.7109375" style="2" customWidth="1"/>
    <col min="5124" max="5128" width="9.7109375" style="2" customWidth="1"/>
    <col min="5129" max="5129" width="3.7109375" style="2" customWidth="1"/>
    <col min="5130" max="5131" width="9.7109375" style="2" customWidth="1"/>
    <col min="5132" max="5132" width="11" style="2" customWidth="1"/>
    <col min="5133" max="5133" width="9.7109375" style="2" customWidth="1"/>
    <col min="5134" max="5134" width="17.42578125" style="2" bestFit="1" customWidth="1"/>
    <col min="5135" max="5135" width="9.140625" style="2" customWidth="1"/>
    <col min="5136" max="5136" width="17.28515625" style="2" customWidth="1"/>
    <col min="5137" max="5376" width="9.140625" style="2" customWidth="1"/>
    <col min="5377" max="5377" width="15.7109375" style="2" customWidth="1"/>
    <col min="5378" max="5378" width="2.7109375" style="2" customWidth="1"/>
    <col min="5379" max="5379" width="11.7109375" style="2" customWidth="1"/>
    <col min="5380" max="5384" width="9.7109375" style="2" customWidth="1"/>
    <col min="5385" max="5385" width="3.7109375" style="2" customWidth="1"/>
    <col min="5386" max="5387" width="9.7109375" style="2" customWidth="1"/>
    <col min="5388" max="5388" width="11" style="2" customWidth="1"/>
    <col min="5389" max="5389" width="9.7109375" style="2" customWidth="1"/>
    <col min="5390" max="5390" width="17.42578125" style="2" bestFit="1" customWidth="1"/>
    <col min="5391" max="5391" width="9.140625" style="2" customWidth="1"/>
    <col min="5392" max="5392" width="17.28515625" style="2" customWidth="1"/>
    <col min="5393" max="5632" width="9.140625" style="2" customWidth="1"/>
    <col min="5633" max="5633" width="15.7109375" style="2" customWidth="1"/>
    <col min="5634" max="5634" width="2.7109375" style="2" customWidth="1"/>
    <col min="5635" max="5635" width="11.7109375" style="2" customWidth="1"/>
    <col min="5636" max="5640" width="9.7109375" style="2" customWidth="1"/>
    <col min="5641" max="5641" width="3.7109375" style="2" customWidth="1"/>
    <col min="5642" max="5643" width="9.7109375" style="2" customWidth="1"/>
    <col min="5644" max="5644" width="11" style="2" customWidth="1"/>
    <col min="5645" max="5645" width="9.7109375" style="2" customWidth="1"/>
    <col min="5646" max="5646" width="17.42578125" style="2" bestFit="1" customWidth="1"/>
    <col min="5647" max="5647" width="9.140625" style="2" customWidth="1"/>
    <col min="5648" max="5648" width="17.28515625" style="2" customWidth="1"/>
    <col min="5649" max="5888" width="9.140625" style="2" customWidth="1"/>
    <col min="5889" max="5889" width="15.7109375" style="2" customWidth="1"/>
    <col min="5890" max="5890" width="2.7109375" style="2" customWidth="1"/>
    <col min="5891" max="5891" width="11.7109375" style="2" customWidth="1"/>
    <col min="5892" max="5896" width="9.7109375" style="2" customWidth="1"/>
    <col min="5897" max="5897" width="3.7109375" style="2" customWidth="1"/>
    <col min="5898" max="5899" width="9.7109375" style="2" customWidth="1"/>
    <col min="5900" max="5900" width="11" style="2" customWidth="1"/>
    <col min="5901" max="5901" width="9.7109375" style="2" customWidth="1"/>
    <col min="5902" max="5902" width="17.42578125" style="2" bestFit="1" customWidth="1"/>
    <col min="5903" max="5903" width="9.140625" style="2" customWidth="1"/>
    <col min="5904" max="5904" width="17.28515625" style="2" customWidth="1"/>
    <col min="5905" max="6144" width="9.140625" style="2" customWidth="1"/>
    <col min="6145" max="6145" width="15.7109375" style="2" customWidth="1"/>
    <col min="6146" max="6146" width="2.7109375" style="2" customWidth="1"/>
    <col min="6147" max="6147" width="11.7109375" style="2" customWidth="1"/>
    <col min="6148" max="6152" width="9.7109375" style="2" customWidth="1"/>
    <col min="6153" max="6153" width="3.7109375" style="2" customWidth="1"/>
    <col min="6154" max="6155" width="9.7109375" style="2" customWidth="1"/>
    <col min="6156" max="6156" width="11" style="2" customWidth="1"/>
    <col min="6157" max="6157" width="9.7109375" style="2" customWidth="1"/>
    <col min="6158" max="6158" width="17.42578125" style="2" bestFit="1" customWidth="1"/>
    <col min="6159" max="6159" width="9.140625" style="2" customWidth="1"/>
    <col min="6160" max="6160" width="17.28515625" style="2" customWidth="1"/>
    <col min="6161" max="6400" width="9.140625" style="2" customWidth="1"/>
    <col min="6401" max="6401" width="15.7109375" style="2" customWidth="1"/>
    <col min="6402" max="6402" width="2.7109375" style="2" customWidth="1"/>
    <col min="6403" max="6403" width="11.7109375" style="2" customWidth="1"/>
    <col min="6404" max="6408" width="9.7109375" style="2" customWidth="1"/>
    <col min="6409" max="6409" width="3.7109375" style="2" customWidth="1"/>
    <col min="6410" max="6411" width="9.7109375" style="2" customWidth="1"/>
    <col min="6412" max="6412" width="11" style="2" customWidth="1"/>
    <col min="6413" max="6413" width="9.7109375" style="2" customWidth="1"/>
    <col min="6414" max="6414" width="17.42578125" style="2" bestFit="1" customWidth="1"/>
    <col min="6415" max="6415" width="9.140625" style="2" customWidth="1"/>
    <col min="6416" max="6416" width="17.28515625" style="2" customWidth="1"/>
    <col min="6417" max="6656" width="9.140625" style="2" customWidth="1"/>
    <col min="6657" max="6657" width="15.7109375" style="2" customWidth="1"/>
    <col min="6658" max="6658" width="2.7109375" style="2" customWidth="1"/>
    <col min="6659" max="6659" width="11.7109375" style="2" customWidth="1"/>
    <col min="6660" max="6664" width="9.7109375" style="2" customWidth="1"/>
    <col min="6665" max="6665" width="3.7109375" style="2" customWidth="1"/>
    <col min="6666" max="6667" width="9.7109375" style="2" customWidth="1"/>
    <col min="6668" max="6668" width="11" style="2" customWidth="1"/>
    <col min="6669" max="6669" width="9.7109375" style="2" customWidth="1"/>
    <col min="6670" max="6670" width="17.42578125" style="2" bestFit="1" customWidth="1"/>
    <col min="6671" max="6671" width="9.140625" style="2" customWidth="1"/>
    <col min="6672" max="6672" width="17.28515625" style="2" customWidth="1"/>
    <col min="6673" max="6912" width="9.140625" style="2" customWidth="1"/>
    <col min="6913" max="6913" width="15.7109375" style="2" customWidth="1"/>
    <col min="6914" max="6914" width="2.7109375" style="2" customWidth="1"/>
    <col min="6915" max="6915" width="11.7109375" style="2" customWidth="1"/>
    <col min="6916" max="6920" width="9.7109375" style="2" customWidth="1"/>
    <col min="6921" max="6921" width="3.7109375" style="2" customWidth="1"/>
    <col min="6922" max="6923" width="9.7109375" style="2" customWidth="1"/>
    <col min="6924" max="6924" width="11" style="2" customWidth="1"/>
    <col min="6925" max="6925" width="9.7109375" style="2" customWidth="1"/>
    <col min="6926" max="6926" width="17.42578125" style="2" bestFit="1" customWidth="1"/>
    <col min="6927" max="6927" width="9.140625" style="2" customWidth="1"/>
    <col min="6928" max="6928" width="17.28515625" style="2" customWidth="1"/>
    <col min="6929" max="7168" width="9.140625" style="2" customWidth="1"/>
    <col min="7169" max="7169" width="15.7109375" style="2" customWidth="1"/>
    <col min="7170" max="7170" width="2.7109375" style="2" customWidth="1"/>
    <col min="7171" max="7171" width="11.7109375" style="2" customWidth="1"/>
    <col min="7172" max="7176" width="9.7109375" style="2" customWidth="1"/>
    <col min="7177" max="7177" width="3.7109375" style="2" customWidth="1"/>
    <col min="7178" max="7179" width="9.7109375" style="2" customWidth="1"/>
    <col min="7180" max="7180" width="11" style="2" customWidth="1"/>
    <col min="7181" max="7181" width="9.7109375" style="2" customWidth="1"/>
    <col min="7182" max="7182" width="17.42578125" style="2" bestFit="1" customWidth="1"/>
    <col min="7183" max="7183" width="9.140625" style="2" customWidth="1"/>
    <col min="7184" max="7184" width="17.28515625" style="2" customWidth="1"/>
    <col min="7185" max="7424" width="9.140625" style="2" customWidth="1"/>
    <col min="7425" max="7425" width="15.7109375" style="2" customWidth="1"/>
    <col min="7426" max="7426" width="2.7109375" style="2" customWidth="1"/>
    <col min="7427" max="7427" width="11.7109375" style="2" customWidth="1"/>
    <col min="7428" max="7432" width="9.7109375" style="2" customWidth="1"/>
    <col min="7433" max="7433" width="3.7109375" style="2" customWidth="1"/>
    <col min="7434" max="7435" width="9.7109375" style="2" customWidth="1"/>
    <col min="7436" max="7436" width="11" style="2" customWidth="1"/>
    <col min="7437" max="7437" width="9.7109375" style="2" customWidth="1"/>
    <col min="7438" max="7438" width="17.42578125" style="2" bestFit="1" customWidth="1"/>
    <col min="7439" max="7439" width="9.140625" style="2" customWidth="1"/>
    <col min="7440" max="7440" width="17.28515625" style="2" customWidth="1"/>
    <col min="7441" max="7680" width="9.140625" style="2" customWidth="1"/>
    <col min="7681" max="7681" width="15.7109375" style="2" customWidth="1"/>
    <col min="7682" max="7682" width="2.7109375" style="2" customWidth="1"/>
    <col min="7683" max="7683" width="11.7109375" style="2" customWidth="1"/>
    <col min="7684" max="7688" width="9.7109375" style="2" customWidth="1"/>
    <col min="7689" max="7689" width="3.7109375" style="2" customWidth="1"/>
    <col min="7690" max="7691" width="9.7109375" style="2" customWidth="1"/>
    <col min="7692" max="7692" width="11" style="2" customWidth="1"/>
    <col min="7693" max="7693" width="9.7109375" style="2" customWidth="1"/>
    <col min="7694" max="7694" width="17.42578125" style="2" bestFit="1" customWidth="1"/>
    <col min="7695" max="7695" width="9.140625" style="2" customWidth="1"/>
    <col min="7696" max="7696" width="17.28515625" style="2" customWidth="1"/>
    <col min="7697" max="7936" width="9.140625" style="2" customWidth="1"/>
    <col min="7937" max="7937" width="15.7109375" style="2" customWidth="1"/>
    <col min="7938" max="7938" width="2.7109375" style="2" customWidth="1"/>
    <col min="7939" max="7939" width="11.7109375" style="2" customWidth="1"/>
    <col min="7940" max="7944" width="9.7109375" style="2" customWidth="1"/>
    <col min="7945" max="7945" width="3.7109375" style="2" customWidth="1"/>
    <col min="7946" max="7947" width="9.7109375" style="2" customWidth="1"/>
    <col min="7948" max="7948" width="11" style="2" customWidth="1"/>
    <col min="7949" max="7949" width="9.7109375" style="2" customWidth="1"/>
    <col min="7950" max="7950" width="17.42578125" style="2" bestFit="1" customWidth="1"/>
    <col min="7951" max="7951" width="9.140625" style="2" customWidth="1"/>
    <col min="7952" max="7952" width="17.28515625" style="2" customWidth="1"/>
    <col min="7953" max="8192" width="9.140625" style="2" customWidth="1"/>
    <col min="8193" max="8193" width="15.7109375" style="2" customWidth="1"/>
    <col min="8194" max="8194" width="2.7109375" style="2" customWidth="1"/>
    <col min="8195" max="8195" width="11.7109375" style="2" customWidth="1"/>
    <col min="8196" max="8200" width="9.7109375" style="2" customWidth="1"/>
    <col min="8201" max="8201" width="3.7109375" style="2" customWidth="1"/>
    <col min="8202" max="8203" width="9.7109375" style="2" customWidth="1"/>
    <col min="8204" max="8204" width="11" style="2" customWidth="1"/>
    <col min="8205" max="8205" width="9.7109375" style="2" customWidth="1"/>
    <col min="8206" max="8206" width="17.42578125" style="2" bestFit="1" customWidth="1"/>
    <col min="8207" max="8207" width="9.140625" style="2" customWidth="1"/>
    <col min="8208" max="8208" width="17.28515625" style="2" customWidth="1"/>
    <col min="8209" max="8448" width="9.140625" style="2" customWidth="1"/>
    <col min="8449" max="8449" width="15.7109375" style="2" customWidth="1"/>
    <col min="8450" max="8450" width="2.7109375" style="2" customWidth="1"/>
    <col min="8451" max="8451" width="11.7109375" style="2" customWidth="1"/>
    <col min="8452" max="8456" width="9.7109375" style="2" customWidth="1"/>
    <col min="8457" max="8457" width="3.7109375" style="2" customWidth="1"/>
    <col min="8458" max="8459" width="9.7109375" style="2" customWidth="1"/>
    <col min="8460" max="8460" width="11" style="2" customWidth="1"/>
    <col min="8461" max="8461" width="9.7109375" style="2" customWidth="1"/>
    <col min="8462" max="8462" width="17.42578125" style="2" bestFit="1" customWidth="1"/>
    <col min="8463" max="8463" width="9.140625" style="2" customWidth="1"/>
    <col min="8464" max="8464" width="17.28515625" style="2" customWidth="1"/>
    <col min="8465" max="8704" width="9.140625" style="2" customWidth="1"/>
    <col min="8705" max="8705" width="15.7109375" style="2" customWidth="1"/>
    <col min="8706" max="8706" width="2.7109375" style="2" customWidth="1"/>
    <col min="8707" max="8707" width="11.7109375" style="2" customWidth="1"/>
    <col min="8708" max="8712" width="9.7109375" style="2" customWidth="1"/>
    <col min="8713" max="8713" width="3.7109375" style="2" customWidth="1"/>
    <col min="8714" max="8715" width="9.7109375" style="2" customWidth="1"/>
    <col min="8716" max="8716" width="11" style="2" customWidth="1"/>
    <col min="8717" max="8717" width="9.7109375" style="2" customWidth="1"/>
    <col min="8718" max="8718" width="17.42578125" style="2" bestFit="1" customWidth="1"/>
    <col min="8719" max="8719" width="9.140625" style="2" customWidth="1"/>
    <col min="8720" max="8720" width="17.28515625" style="2" customWidth="1"/>
    <col min="8721" max="8960" width="9.140625" style="2" customWidth="1"/>
    <col min="8961" max="8961" width="15.7109375" style="2" customWidth="1"/>
    <col min="8962" max="8962" width="2.7109375" style="2" customWidth="1"/>
    <col min="8963" max="8963" width="11.7109375" style="2" customWidth="1"/>
    <col min="8964" max="8968" width="9.7109375" style="2" customWidth="1"/>
    <col min="8969" max="8969" width="3.7109375" style="2" customWidth="1"/>
    <col min="8970" max="8971" width="9.7109375" style="2" customWidth="1"/>
    <col min="8972" max="8972" width="11" style="2" customWidth="1"/>
    <col min="8973" max="8973" width="9.7109375" style="2" customWidth="1"/>
    <col min="8974" max="8974" width="17.42578125" style="2" bestFit="1" customWidth="1"/>
    <col min="8975" max="8975" width="9.140625" style="2" customWidth="1"/>
    <col min="8976" max="8976" width="17.28515625" style="2" customWidth="1"/>
    <col min="8977" max="9216" width="9.140625" style="2" customWidth="1"/>
    <col min="9217" max="9217" width="15.7109375" style="2" customWidth="1"/>
    <col min="9218" max="9218" width="2.7109375" style="2" customWidth="1"/>
    <col min="9219" max="9219" width="11.7109375" style="2" customWidth="1"/>
    <col min="9220" max="9224" width="9.7109375" style="2" customWidth="1"/>
    <col min="9225" max="9225" width="3.7109375" style="2" customWidth="1"/>
    <col min="9226" max="9227" width="9.7109375" style="2" customWidth="1"/>
    <col min="9228" max="9228" width="11" style="2" customWidth="1"/>
    <col min="9229" max="9229" width="9.7109375" style="2" customWidth="1"/>
    <col min="9230" max="9230" width="17.42578125" style="2" bestFit="1" customWidth="1"/>
    <col min="9231" max="9231" width="9.140625" style="2" customWidth="1"/>
    <col min="9232" max="9232" width="17.28515625" style="2" customWidth="1"/>
    <col min="9233" max="9472" width="9.140625" style="2" customWidth="1"/>
    <col min="9473" max="9473" width="15.7109375" style="2" customWidth="1"/>
    <col min="9474" max="9474" width="2.7109375" style="2" customWidth="1"/>
    <col min="9475" max="9475" width="11.7109375" style="2" customWidth="1"/>
    <col min="9476" max="9480" width="9.7109375" style="2" customWidth="1"/>
    <col min="9481" max="9481" width="3.7109375" style="2" customWidth="1"/>
    <col min="9482" max="9483" width="9.7109375" style="2" customWidth="1"/>
    <col min="9484" max="9484" width="11" style="2" customWidth="1"/>
    <col min="9485" max="9485" width="9.7109375" style="2" customWidth="1"/>
    <col min="9486" max="9486" width="17.42578125" style="2" bestFit="1" customWidth="1"/>
    <col min="9487" max="9487" width="9.140625" style="2" customWidth="1"/>
    <col min="9488" max="9488" width="17.28515625" style="2" customWidth="1"/>
    <col min="9489" max="9728" width="9.140625" style="2" customWidth="1"/>
    <col min="9729" max="9729" width="15.7109375" style="2" customWidth="1"/>
    <col min="9730" max="9730" width="2.7109375" style="2" customWidth="1"/>
    <col min="9731" max="9731" width="11.7109375" style="2" customWidth="1"/>
    <col min="9732" max="9736" width="9.7109375" style="2" customWidth="1"/>
    <col min="9737" max="9737" width="3.7109375" style="2" customWidth="1"/>
    <col min="9738" max="9739" width="9.7109375" style="2" customWidth="1"/>
    <col min="9740" max="9740" width="11" style="2" customWidth="1"/>
    <col min="9741" max="9741" width="9.7109375" style="2" customWidth="1"/>
    <col min="9742" max="9742" width="17.42578125" style="2" bestFit="1" customWidth="1"/>
    <col min="9743" max="9743" width="9.140625" style="2" customWidth="1"/>
    <col min="9744" max="9744" width="17.28515625" style="2" customWidth="1"/>
    <col min="9745" max="9984" width="9.140625" style="2" customWidth="1"/>
    <col min="9985" max="9985" width="15.7109375" style="2" customWidth="1"/>
    <col min="9986" max="9986" width="2.7109375" style="2" customWidth="1"/>
    <col min="9987" max="9987" width="11.7109375" style="2" customWidth="1"/>
    <col min="9988" max="9992" width="9.7109375" style="2" customWidth="1"/>
    <col min="9993" max="9993" width="3.7109375" style="2" customWidth="1"/>
    <col min="9994" max="9995" width="9.7109375" style="2" customWidth="1"/>
    <col min="9996" max="9996" width="11" style="2" customWidth="1"/>
    <col min="9997" max="9997" width="9.7109375" style="2" customWidth="1"/>
    <col min="9998" max="9998" width="17.42578125" style="2" bestFit="1" customWidth="1"/>
    <col min="9999" max="9999" width="9.140625" style="2" customWidth="1"/>
    <col min="10000" max="10000" width="17.28515625" style="2" customWidth="1"/>
    <col min="10001" max="10240" width="9.140625" style="2" customWidth="1"/>
    <col min="10241" max="10241" width="15.7109375" style="2" customWidth="1"/>
    <col min="10242" max="10242" width="2.7109375" style="2" customWidth="1"/>
    <col min="10243" max="10243" width="11.7109375" style="2" customWidth="1"/>
    <col min="10244" max="10248" width="9.7109375" style="2" customWidth="1"/>
    <col min="10249" max="10249" width="3.7109375" style="2" customWidth="1"/>
    <col min="10250" max="10251" width="9.7109375" style="2" customWidth="1"/>
    <col min="10252" max="10252" width="11" style="2" customWidth="1"/>
    <col min="10253" max="10253" width="9.7109375" style="2" customWidth="1"/>
    <col min="10254" max="10254" width="17.42578125" style="2" bestFit="1" customWidth="1"/>
    <col min="10255" max="10255" width="9.140625" style="2" customWidth="1"/>
    <col min="10256" max="10256" width="17.28515625" style="2" customWidth="1"/>
    <col min="10257" max="10496" width="9.140625" style="2" customWidth="1"/>
    <col min="10497" max="10497" width="15.7109375" style="2" customWidth="1"/>
    <col min="10498" max="10498" width="2.7109375" style="2" customWidth="1"/>
    <col min="10499" max="10499" width="11.7109375" style="2" customWidth="1"/>
    <col min="10500" max="10504" width="9.7109375" style="2" customWidth="1"/>
    <col min="10505" max="10505" width="3.7109375" style="2" customWidth="1"/>
    <col min="10506" max="10507" width="9.7109375" style="2" customWidth="1"/>
    <col min="10508" max="10508" width="11" style="2" customWidth="1"/>
    <col min="10509" max="10509" width="9.7109375" style="2" customWidth="1"/>
    <col min="10510" max="10510" width="17.42578125" style="2" bestFit="1" customWidth="1"/>
    <col min="10511" max="10511" width="9.140625" style="2" customWidth="1"/>
    <col min="10512" max="10512" width="17.28515625" style="2" customWidth="1"/>
    <col min="10513" max="10752" width="9.140625" style="2" customWidth="1"/>
    <col min="10753" max="10753" width="15.7109375" style="2" customWidth="1"/>
    <col min="10754" max="10754" width="2.7109375" style="2" customWidth="1"/>
    <col min="10755" max="10755" width="11.7109375" style="2" customWidth="1"/>
    <col min="10756" max="10760" width="9.7109375" style="2" customWidth="1"/>
    <col min="10761" max="10761" width="3.7109375" style="2" customWidth="1"/>
    <col min="10762" max="10763" width="9.7109375" style="2" customWidth="1"/>
    <col min="10764" max="10764" width="11" style="2" customWidth="1"/>
    <col min="10765" max="10765" width="9.7109375" style="2" customWidth="1"/>
    <col min="10766" max="10766" width="17.42578125" style="2" bestFit="1" customWidth="1"/>
    <col min="10767" max="10767" width="9.140625" style="2" customWidth="1"/>
    <col min="10768" max="10768" width="17.28515625" style="2" customWidth="1"/>
    <col min="10769" max="11008" width="9.140625" style="2" customWidth="1"/>
    <col min="11009" max="11009" width="15.7109375" style="2" customWidth="1"/>
    <col min="11010" max="11010" width="2.7109375" style="2" customWidth="1"/>
    <col min="11011" max="11011" width="11.7109375" style="2" customWidth="1"/>
    <col min="11012" max="11016" width="9.7109375" style="2" customWidth="1"/>
    <col min="11017" max="11017" width="3.7109375" style="2" customWidth="1"/>
    <col min="11018" max="11019" width="9.7109375" style="2" customWidth="1"/>
    <col min="11020" max="11020" width="11" style="2" customWidth="1"/>
    <col min="11021" max="11021" width="9.7109375" style="2" customWidth="1"/>
    <col min="11022" max="11022" width="17.42578125" style="2" bestFit="1" customWidth="1"/>
    <col min="11023" max="11023" width="9.140625" style="2" customWidth="1"/>
    <col min="11024" max="11024" width="17.28515625" style="2" customWidth="1"/>
    <col min="11025" max="11264" width="9.140625" style="2" customWidth="1"/>
    <col min="11265" max="11265" width="15.7109375" style="2" customWidth="1"/>
    <col min="11266" max="11266" width="2.7109375" style="2" customWidth="1"/>
    <col min="11267" max="11267" width="11.7109375" style="2" customWidth="1"/>
    <col min="11268" max="11272" width="9.7109375" style="2" customWidth="1"/>
    <col min="11273" max="11273" width="3.7109375" style="2" customWidth="1"/>
    <col min="11274" max="11275" width="9.7109375" style="2" customWidth="1"/>
    <col min="11276" max="11276" width="11" style="2" customWidth="1"/>
    <col min="11277" max="11277" width="9.7109375" style="2" customWidth="1"/>
    <col min="11278" max="11278" width="17.42578125" style="2" bestFit="1" customWidth="1"/>
    <col min="11279" max="11279" width="9.140625" style="2" customWidth="1"/>
    <col min="11280" max="11280" width="17.28515625" style="2" customWidth="1"/>
    <col min="11281" max="11520" width="9.140625" style="2" customWidth="1"/>
    <col min="11521" max="11521" width="15.7109375" style="2" customWidth="1"/>
    <col min="11522" max="11522" width="2.7109375" style="2" customWidth="1"/>
    <col min="11523" max="11523" width="11.7109375" style="2" customWidth="1"/>
    <col min="11524" max="11528" width="9.7109375" style="2" customWidth="1"/>
    <col min="11529" max="11529" width="3.7109375" style="2" customWidth="1"/>
    <col min="11530" max="11531" width="9.7109375" style="2" customWidth="1"/>
    <col min="11532" max="11532" width="11" style="2" customWidth="1"/>
    <col min="11533" max="11533" width="9.7109375" style="2" customWidth="1"/>
    <col min="11534" max="11534" width="17.42578125" style="2" bestFit="1" customWidth="1"/>
    <col min="11535" max="11535" width="9.140625" style="2" customWidth="1"/>
    <col min="11536" max="11536" width="17.28515625" style="2" customWidth="1"/>
    <col min="11537" max="11776" width="9.140625" style="2" customWidth="1"/>
    <col min="11777" max="11777" width="15.7109375" style="2" customWidth="1"/>
    <col min="11778" max="11778" width="2.7109375" style="2" customWidth="1"/>
    <col min="11779" max="11779" width="11.7109375" style="2" customWidth="1"/>
    <col min="11780" max="11784" width="9.7109375" style="2" customWidth="1"/>
    <col min="11785" max="11785" width="3.7109375" style="2" customWidth="1"/>
    <col min="11786" max="11787" width="9.7109375" style="2" customWidth="1"/>
    <col min="11788" max="11788" width="11" style="2" customWidth="1"/>
    <col min="11789" max="11789" width="9.7109375" style="2" customWidth="1"/>
    <col min="11790" max="11790" width="17.42578125" style="2" bestFit="1" customWidth="1"/>
    <col min="11791" max="11791" width="9.140625" style="2" customWidth="1"/>
    <col min="11792" max="11792" width="17.28515625" style="2" customWidth="1"/>
    <col min="11793" max="12032" width="9.140625" style="2" customWidth="1"/>
    <col min="12033" max="12033" width="15.7109375" style="2" customWidth="1"/>
    <col min="12034" max="12034" width="2.7109375" style="2" customWidth="1"/>
    <col min="12035" max="12035" width="11.7109375" style="2" customWidth="1"/>
    <col min="12036" max="12040" width="9.7109375" style="2" customWidth="1"/>
    <col min="12041" max="12041" width="3.7109375" style="2" customWidth="1"/>
    <col min="12042" max="12043" width="9.7109375" style="2" customWidth="1"/>
    <col min="12044" max="12044" width="11" style="2" customWidth="1"/>
    <col min="12045" max="12045" width="9.7109375" style="2" customWidth="1"/>
    <col min="12046" max="12046" width="17.42578125" style="2" bestFit="1" customWidth="1"/>
    <col min="12047" max="12047" width="9.140625" style="2" customWidth="1"/>
    <col min="12048" max="12048" width="17.28515625" style="2" customWidth="1"/>
    <col min="12049" max="12288" width="9.140625" style="2" customWidth="1"/>
    <col min="12289" max="12289" width="15.7109375" style="2" customWidth="1"/>
    <col min="12290" max="12290" width="2.7109375" style="2" customWidth="1"/>
    <col min="12291" max="12291" width="11.7109375" style="2" customWidth="1"/>
    <col min="12292" max="12296" width="9.7109375" style="2" customWidth="1"/>
    <col min="12297" max="12297" width="3.7109375" style="2" customWidth="1"/>
    <col min="12298" max="12299" width="9.7109375" style="2" customWidth="1"/>
    <col min="12300" max="12300" width="11" style="2" customWidth="1"/>
    <col min="12301" max="12301" width="9.7109375" style="2" customWidth="1"/>
    <col min="12302" max="12302" width="17.42578125" style="2" bestFit="1" customWidth="1"/>
    <col min="12303" max="12303" width="9.140625" style="2" customWidth="1"/>
    <col min="12304" max="12304" width="17.28515625" style="2" customWidth="1"/>
    <col min="12305" max="12544" width="9.140625" style="2" customWidth="1"/>
    <col min="12545" max="12545" width="15.7109375" style="2" customWidth="1"/>
    <col min="12546" max="12546" width="2.7109375" style="2" customWidth="1"/>
    <col min="12547" max="12547" width="11.7109375" style="2" customWidth="1"/>
    <col min="12548" max="12552" width="9.7109375" style="2" customWidth="1"/>
    <col min="12553" max="12553" width="3.7109375" style="2" customWidth="1"/>
    <col min="12554" max="12555" width="9.7109375" style="2" customWidth="1"/>
    <col min="12556" max="12556" width="11" style="2" customWidth="1"/>
    <col min="12557" max="12557" width="9.7109375" style="2" customWidth="1"/>
    <col min="12558" max="12558" width="17.42578125" style="2" bestFit="1" customWidth="1"/>
    <col min="12559" max="12559" width="9.140625" style="2" customWidth="1"/>
    <col min="12560" max="12560" width="17.28515625" style="2" customWidth="1"/>
    <col min="12561" max="12800" width="9.140625" style="2" customWidth="1"/>
    <col min="12801" max="12801" width="15.7109375" style="2" customWidth="1"/>
    <col min="12802" max="12802" width="2.7109375" style="2" customWidth="1"/>
    <col min="12803" max="12803" width="11.7109375" style="2" customWidth="1"/>
    <col min="12804" max="12808" width="9.7109375" style="2" customWidth="1"/>
    <col min="12809" max="12809" width="3.7109375" style="2" customWidth="1"/>
    <col min="12810" max="12811" width="9.7109375" style="2" customWidth="1"/>
    <col min="12812" max="12812" width="11" style="2" customWidth="1"/>
    <col min="12813" max="12813" width="9.7109375" style="2" customWidth="1"/>
    <col min="12814" max="12814" width="17.42578125" style="2" bestFit="1" customWidth="1"/>
    <col min="12815" max="12815" width="9.140625" style="2" customWidth="1"/>
    <col min="12816" max="12816" width="17.28515625" style="2" customWidth="1"/>
    <col min="12817" max="13056" width="9.140625" style="2" customWidth="1"/>
    <col min="13057" max="13057" width="15.7109375" style="2" customWidth="1"/>
    <col min="13058" max="13058" width="2.7109375" style="2" customWidth="1"/>
    <col min="13059" max="13059" width="11.7109375" style="2" customWidth="1"/>
    <col min="13060" max="13064" width="9.7109375" style="2" customWidth="1"/>
    <col min="13065" max="13065" width="3.7109375" style="2" customWidth="1"/>
    <col min="13066" max="13067" width="9.7109375" style="2" customWidth="1"/>
    <col min="13068" max="13068" width="11" style="2" customWidth="1"/>
    <col min="13069" max="13069" width="9.7109375" style="2" customWidth="1"/>
    <col min="13070" max="13070" width="17.42578125" style="2" bestFit="1" customWidth="1"/>
    <col min="13071" max="13071" width="9.140625" style="2" customWidth="1"/>
    <col min="13072" max="13072" width="17.28515625" style="2" customWidth="1"/>
    <col min="13073" max="13312" width="9.140625" style="2" customWidth="1"/>
    <col min="13313" max="13313" width="15.7109375" style="2" customWidth="1"/>
    <col min="13314" max="13314" width="2.7109375" style="2" customWidth="1"/>
    <col min="13315" max="13315" width="11.7109375" style="2" customWidth="1"/>
    <col min="13316" max="13320" width="9.7109375" style="2" customWidth="1"/>
    <col min="13321" max="13321" width="3.7109375" style="2" customWidth="1"/>
    <col min="13322" max="13323" width="9.7109375" style="2" customWidth="1"/>
    <col min="13324" max="13324" width="11" style="2" customWidth="1"/>
    <col min="13325" max="13325" width="9.7109375" style="2" customWidth="1"/>
    <col min="13326" max="13326" width="17.42578125" style="2" bestFit="1" customWidth="1"/>
    <col min="13327" max="13327" width="9.140625" style="2" customWidth="1"/>
    <col min="13328" max="13328" width="17.28515625" style="2" customWidth="1"/>
    <col min="13329" max="13568" width="9.140625" style="2" customWidth="1"/>
    <col min="13569" max="13569" width="15.7109375" style="2" customWidth="1"/>
    <col min="13570" max="13570" width="2.7109375" style="2" customWidth="1"/>
    <col min="13571" max="13571" width="11.7109375" style="2" customWidth="1"/>
    <col min="13572" max="13576" width="9.7109375" style="2" customWidth="1"/>
    <col min="13577" max="13577" width="3.7109375" style="2" customWidth="1"/>
    <col min="13578" max="13579" width="9.7109375" style="2" customWidth="1"/>
    <col min="13580" max="13580" width="11" style="2" customWidth="1"/>
    <col min="13581" max="13581" width="9.7109375" style="2" customWidth="1"/>
    <col min="13582" max="13582" width="17.42578125" style="2" bestFit="1" customWidth="1"/>
    <col min="13583" max="13583" width="9.140625" style="2" customWidth="1"/>
    <col min="13584" max="13584" width="17.28515625" style="2" customWidth="1"/>
    <col min="13585" max="13824" width="9.140625" style="2" customWidth="1"/>
    <col min="13825" max="13825" width="15.7109375" style="2" customWidth="1"/>
    <col min="13826" max="13826" width="2.7109375" style="2" customWidth="1"/>
    <col min="13827" max="13827" width="11.7109375" style="2" customWidth="1"/>
    <col min="13828" max="13832" width="9.7109375" style="2" customWidth="1"/>
    <col min="13833" max="13833" width="3.7109375" style="2" customWidth="1"/>
    <col min="13834" max="13835" width="9.7109375" style="2" customWidth="1"/>
    <col min="13836" max="13836" width="11" style="2" customWidth="1"/>
    <col min="13837" max="13837" width="9.7109375" style="2" customWidth="1"/>
    <col min="13838" max="13838" width="17.42578125" style="2" bestFit="1" customWidth="1"/>
    <col min="13839" max="13839" width="9.140625" style="2" customWidth="1"/>
    <col min="13840" max="13840" width="17.28515625" style="2" customWidth="1"/>
    <col min="13841" max="14080" width="9.140625" style="2" customWidth="1"/>
    <col min="14081" max="14081" width="15.7109375" style="2" customWidth="1"/>
    <col min="14082" max="14082" width="2.7109375" style="2" customWidth="1"/>
    <col min="14083" max="14083" width="11.7109375" style="2" customWidth="1"/>
    <col min="14084" max="14088" width="9.7109375" style="2" customWidth="1"/>
    <col min="14089" max="14089" width="3.7109375" style="2" customWidth="1"/>
    <col min="14090" max="14091" width="9.7109375" style="2" customWidth="1"/>
    <col min="14092" max="14092" width="11" style="2" customWidth="1"/>
    <col min="14093" max="14093" width="9.7109375" style="2" customWidth="1"/>
    <col min="14094" max="14094" width="17.42578125" style="2" bestFit="1" customWidth="1"/>
    <col min="14095" max="14095" width="9.140625" style="2" customWidth="1"/>
    <col min="14096" max="14096" width="17.28515625" style="2" customWidth="1"/>
    <col min="14097" max="14336" width="9.140625" style="2" customWidth="1"/>
    <col min="14337" max="14337" width="15.7109375" style="2" customWidth="1"/>
    <col min="14338" max="14338" width="2.7109375" style="2" customWidth="1"/>
    <col min="14339" max="14339" width="11.7109375" style="2" customWidth="1"/>
    <col min="14340" max="14344" width="9.7109375" style="2" customWidth="1"/>
    <col min="14345" max="14345" width="3.7109375" style="2" customWidth="1"/>
    <col min="14346" max="14347" width="9.7109375" style="2" customWidth="1"/>
    <col min="14348" max="14348" width="11" style="2" customWidth="1"/>
    <col min="14349" max="14349" width="9.7109375" style="2" customWidth="1"/>
    <col min="14350" max="14350" width="17.42578125" style="2" bestFit="1" customWidth="1"/>
    <col min="14351" max="14351" width="9.140625" style="2" customWidth="1"/>
    <col min="14352" max="14352" width="17.28515625" style="2" customWidth="1"/>
    <col min="14353" max="14592" width="9.140625" style="2" customWidth="1"/>
    <col min="14593" max="14593" width="15.7109375" style="2" customWidth="1"/>
    <col min="14594" max="14594" width="2.7109375" style="2" customWidth="1"/>
    <col min="14595" max="14595" width="11.7109375" style="2" customWidth="1"/>
    <col min="14596" max="14600" width="9.7109375" style="2" customWidth="1"/>
    <col min="14601" max="14601" width="3.7109375" style="2" customWidth="1"/>
    <col min="14602" max="14603" width="9.7109375" style="2" customWidth="1"/>
    <col min="14604" max="14604" width="11" style="2" customWidth="1"/>
    <col min="14605" max="14605" width="9.7109375" style="2" customWidth="1"/>
    <col min="14606" max="14606" width="17.42578125" style="2" bestFit="1" customWidth="1"/>
    <col min="14607" max="14607" width="9.140625" style="2" customWidth="1"/>
    <col min="14608" max="14608" width="17.28515625" style="2" customWidth="1"/>
    <col min="14609" max="14848" width="9.140625" style="2" customWidth="1"/>
    <col min="14849" max="14849" width="15.7109375" style="2" customWidth="1"/>
    <col min="14850" max="14850" width="2.7109375" style="2" customWidth="1"/>
    <col min="14851" max="14851" width="11.7109375" style="2" customWidth="1"/>
    <col min="14852" max="14856" width="9.7109375" style="2" customWidth="1"/>
    <col min="14857" max="14857" width="3.7109375" style="2" customWidth="1"/>
    <col min="14858" max="14859" width="9.7109375" style="2" customWidth="1"/>
    <col min="14860" max="14860" width="11" style="2" customWidth="1"/>
    <col min="14861" max="14861" width="9.7109375" style="2" customWidth="1"/>
    <col min="14862" max="14862" width="17.42578125" style="2" bestFit="1" customWidth="1"/>
    <col min="14863" max="14863" width="9.140625" style="2" customWidth="1"/>
    <col min="14864" max="14864" width="17.28515625" style="2" customWidth="1"/>
    <col min="14865" max="15104" width="9.140625" style="2" customWidth="1"/>
    <col min="15105" max="15105" width="15.7109375" style="2" customWidth="1"/>
    <col min="15106" max="15106" width="2.7109375" style="2" customWidth="1"/>
    <col min="15107" max="15107" width="11.7109375" style="2" customWidth="1"/>
    <col min="15108" max="15112" width="9.7109375" style="2" customWidth="1"/>
    <col min="15113" max="15113" width="3.7109375" style="2" customWidth="1"/>
    <col min="15114" max="15115" width="9.7109375" style="2" customWidth="1"/>
    <col min="15116" max="15116" width="11" style="2" customWidth="1"/>
    <col min="15117" max="15117" width="9.7109375" style="2" customWidth="1"/>
    <col min="15118" max="15118" width="17.42578125" style="2" bestFit="1" customWidth="1"/>
    <col min="15119" max="15119" width="9.140625" style="2" customWidth="1"/>
    <col min="15120" max="15120" width="17.28515625" style="2" customWidth="1"/>
    <col min="15121" max="15360" width="9.140625" style="2" customWidth="1"/>
    <col min="15361" max="15361" width="15.7109375" style="2" customWidth="1"/>
    <col min="15362" max="15362" width="2.7109375" style="2" customWidth="1"/>
    <col min="15363" max="15363" width="11.7109375" style="2" customWidth="1"/>
    <col min="15364" max="15368" width="9.7109375" style="2" customWidth="1"/>
    <col min="15369" max="15369" width="3.7109375" style="2" customWidth="1"/>
    <col min="15370" max="15371" width="9.7109375" style="2" customWidth="1"/>
    <col min="15372" max="15372" width="11" style="2" customWidth="1"/>
    <col min="15373" max="15373" width="9.7109375" style="2" customWidth="1"/>
    <col min="15374" max="15374" width="17.42578125" style="2" bestFit="1" customWidth="1"/>
    <col min="15375" max="15375" width="9.140625" style="2" customWidth="1"/>
    <col min="15376" max="15376" width="17.28515625" style="2" customWidth="1"/>
    <col min="15377" max="15616" width="9.140625" style="2" customWidth="1"/>
    <col min="15617" max="15617" width="15.7109375" style="2" customWidth="1"/>
    <col min="15618" max="15618" width="2.7109375" style="2" customWidth="1"/>
    <col min="15619" max="15619" width="11.7109375" style="2" customWidth="1"/>
    <col min="15620" max="15624" width="9.7109375" style="2" customWidth="1"/>
    <col min="15625" max="15625" width="3.7109375" style="2" customWidth="1"/>
    <col min="15626" max="15627" width="9.7109375" style="2" customWidth="1"/>
    <col min="15628" max="15628" width="11" style="2" customWidth="1"/>
    <col min="15629" max="15629" width="9.7109375" style="2" customWidth="1"/>
    <col min="15630" max="15630" width="17.42578125" style="2" bestFit="1" customWidth="1"/>
    <col min="15631" max="15631" width="9.140625" style="2" customWidth="1"/>
    <col min="15632" max="15632" width="17.28515625" style="2" customWidth="1"/>
    <col min="15633" max="15872" width="9.140625" style="2" customWidth="1"/>
    <col min="15873" max="15873" width="15.7109375" style="2" customWidth="1"/>
    <col min="15874" max="15874" width="2.7109375" style="2" customWidth="1"/>
    <col min="15875" max="15875" width="11.7109375" style="2" customWidth="1"/>
    <col min="15876" max="15880" width="9.7109375" style="2" customWidth="1"/>
    <col min="15881" max="15881" width="3.7109375" style="2" customWidth="1"/>
    <col min="15882" max="15883" width="9.7109375" style="2" customWidth="1"/>
    <col min="15884" max="15884" width="11" style="2" customWidth="1"/>
    <col min="15885" max="15885" width="9.7109375" style="2" customWidth="1"/>
    <col min="15886" max="15886" width="17.42578125" style="2" bestFit="1" customWidth="1"/>
    <col min="15887" max="15887" width="9.140625" style="2" customWidth="1"/>
    <col min="15888" max="15888" width="17.28515625" style="2" customWidth="1"/>
    <col min="15889" max="16128" width="9.140625" style="2" customWidth="1"/>
    <col min="16129" max="16129" width="15.7109375" style="2" customWidth="1"/>
    <col min="16130" max="16130" width="2.7109375" style="2" customWidth="1"/>
    <col min="16131" max="16131" width="11.7109375" style="2" customWidth="1"/>
    <col min="16132" max="16136" width="9.7109375" style="2" customWidth="1"/>
    <col min="16137" max="16137" width="3.7109375" style="2" customWidth="1"/>
    <col min="16138" max="16139" width="9.7109375" style="2" customWidth="1"/>
    <col min="16140" max="16140" width="11" style="2" customWidth="1"/>
    <col min="16141" max="16141" width="9.7109375" style="2" customWidth="1"/>
    <col min="16142" max="16142" width="17.42578125" style="2" bestFit="1" customWidth="1"/>
    <col min="16143" max="16143" width="9.140625" style="2" customWidth="1"/>
    <col min="16144" max="16144" width="17.28515625" style="2" customWidth="1"/>
    <col min="16145" max="16384" width="9.140625" style="2" customWidth="1"/>
  </cols>
  <sheetData>
    <row r="1" spans="1:16" ht="21" customHeight="1">
      <c r="B1" s="14"/>
    </row>
    <row r="2" spans="1:16" ht="30">
      <c r="A2" s="449" t="s">
        <v>0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"/>
      <c r="M2" s="4"/>
      <c r="N2" s="4"/>
    </row>
    <row r="3" spans="1:16" ht="20.25">
      <c r="A3" s="450" t="s">
        <v>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5"/>
      <c r="M3" s="5"/>
      <c r="N3" s="5"/>
      <c r="O3" s="6"/>
      <c r="P3" s="6"/>
    </row>
    <row r="4" spans="1:16" ht="12.75" customHeight="1">
      <c r="A4" s="7"/>
      <c r="B4" s="8"/>
      <c r="C4" s="8"/>
      <c r="D4" s="8"/>
      <c r="E4" s="8"/>
      <c r="F4" s="8"/>
      <c r="G4" s="8"/>
      <c r="H4" s="8"/>
      <c r="I4" s="8"/>
    </row>
    <row r="5" spans="1:16" ht="26.25">
      <c r="A5" s="9" t="s">
        <v>69</v>
      </c>
      <c r="B5" s="10"/>
      <c r="C5" s="10"/>
      <c r="D5" s="11"/>
      <c r="E5" s="11"/>
      <c r="F5" s="11"/>
      <c r="G5" s="11"/>
      <c r="H5" s="11"/>
      <c r="J5" s="451"/>
      <c r="K5" s="451"/>
      <c r="L5" s="451"/>
      <c r="M5" s="451"/>
      <c r="N5" s="451"/>
      <c r="O5" s="184"/>
      <c r="P5"/>
    </row>
    <row r="6" spans="1:16" ht="19.5" customHeight="1">
      <c r="B6" s="14"/>
      <c r="J6" s="15" t="s">
        <v>28</v>
      </c>
      <c r="K6" s="185" t="s">
        <v>4</v>
      </c>
      <c r="L6" s="452">
        <v>43496</v>
      </c>
      <c r="M6" s="452"/>
    </row>
    <row r="7" spans="1:16">
      <c r="A7" s="20"/>
      <c r="B7" s="20"/>
      <c r="C7" s="20"/>
      <c r="D7" s="20"/>
      <c r="E7" s="20"/>
      <c r="F7" s="20"/>
      <c r="G7" s="20"/>
    </row>
    <row r="8" spans="1:16" s="21" customFormat="1" ht="19.5" customHeight="1">
      <c r="A8" s="451"/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</row>
    <row r="9" spans="1:16" s="21" customFormat="1" ht="14.1" customHeight="1">
      <c r="A9" s="20"/>
      <c r="B9" s="20"/>
      <c r="C9" s="20"/>
      <c r="D9" s="20"/>
      <c r="E9" s="20"/>
      <c r="F9" s="20"/>
      <c r="G9" s="20"/>
    </row>
    <row r="10" spans="1:16" s="21" customFormat="1" ht="14.1" customHeight="1">
      <c r="A10" s="186"/>
      <c r="B10" s="187"/>
      <c r="C10" s="186"/>
      <c r="D10" s="493" t="s">
        <v>70</v>
      </c>
      <c r="E10" s="493"/>
      <c r="F10" s="493"/>
      <c r="G10" s="188"/>
      <c r="H10" s="189" t="s">
        <v>71</v>
      </c>
      <c r="I10" s="190"/>
      <c r="J10" s="191" t="s">
        <v>72</v>
      </c>
      <c r="K10" s="192"/>
      <c r="L10" s="191" t="s">
        <v>72</v>
      </c>
      <c r="M10" s="192"/>
      <c r="N10" s="468" t="s">
        <v>73</v>
      </c>
    </row>
    <row r="11" spans="1:16" s="21" customFormat="1" ht="14.1" customHeight="1">
      <c r="A11" s="193" t="s">
        <v>74</v>
      </c>
      <c r="B11" s="64" t="s">
        <v>75</v>
      </c>
      <c r="C11" s="193" t="s">
        <v>76</v>
      </c>
      <c r="D11" s="194" t="s">
        <v>77</v>
      </c>
      <c r="E11" s="195" t="s">
        <v>78</v>
      </c>
      <c r="F11" s="195" t="s">
        <v>79</v>
      </c>
      <c r="G11" s="195" t="s">
        <v>80</v>
      </c>
      <c r="H11" s="196"/>
      <c r="I11" s="197"/>
      <c r="J11" s="198" t="s">
        <v>81</v>
      </c>
      <c r="K11" s="199" t="s">
        <v>36</v>
      </c>
      <c r="L11" s="198" t="s">
        <v>82</v>
      </c>
      <c r="M11" s="199" t="s">
        <v>36</v>
      </c>
      <c r="N11" s="468"/>
    </row>
    <row r="12" spans="1:16" s="21" customFormat="1" ht="0.75" hidden="1" customHeight="1">
      <c r="A12" s="494" t="s">
        <v>83</v>
      </c>
      <c r="B12" s="200"/>
      <c r="C12" s="201" t="s">
        <v>84</v>
      </c>
      <c r="D12" s="202">
        <v>66</v>
      </c>
      <c r="E12" s="94"/>
      <c r="F12" s="94"/>
      <c r="G12" s="94"/>
      <c r="H12" s="102"/>
      <c r="I12" s="82"/>
      <c r="J12" s="82"/>
      <c r="L12" s="102"/>
      <c r="N12" s="102"/>
    </row>
    <row r="13" spans="1:16" s="21" customFormat="1" ht="13.5" hidden="1" customHeight="1">
      <c r="A13" s="494"/>
      <c r="B13" s="61"/>
      <c r="C13" s="201" t="s">
        <v>85</v>
      </c>
      <c r="D13" s="202">
        <v>66</v>
      </c>
      <c r="E13" s="94"/>
      <c r="F13" s="94"/>
      <c r="G13" s="94"/>
      <c r="H13" s="102"/>
      <c r="I13" s="82"/>
      <c r="J13" s="82"/>
      <c r="L13" s="102"/>
      <c r="N13" s="102"/>
    </row>
    <row r="14" spans="1:16" s="21" customFormat="1" ht="13.5" hidden="1" customHeight="1">
      <c r="A14" s="494"/>
      <c r="B14" s="61"/>
      <c r="C14" s="201" t="s">
        <v>86</v>
      </c>
      <c r="D14" s="202">
        <v>66</v>
      </c>
      <c r="E14" s="94"/>
      <c r="F14" s="94"/>
      <c r="G14" s="94"/>
      <c r="H14" s="102"/>
      <c r="I14" s="82"/>
      <c r="J14" s="82"/>
      <c r="L14" s="102"/>
      <c r="N14" s="102"/>
    </row>
    <row r="15" spans="1:16" s="21" customFormat="1" ht="13.5" hidden="1" customHeight="1">
      <c r="A15" s="494"/>
      <c r="B15" s="61"/>
      <c r="C15" s="201" t="s">
        <v>87</v>
      </c>
      <c r="D15" s="202">
        <v>44</v>
      </c>
      <c r="E15" s="94"/>
      <c r="F15" s="94"/>
      <c r="G15" s="94"/>
      <c r="H15" s="102"/>
      <c r="I15" s="82"/>
      <c r="J15" s="82"/>
      <c r="L15" s="102"/>
      <c r="N15" s="102"/>
    </row>
    <row r="16" spans="1:16" s="21" customFormat="1" ht="13.5" hidden="1" customHeight="1">
      <c r="A16" s="494"/>
      <c r="B16" s="61"/>
      <c r="C16" s="201" t="s">
        <v>88</v>
      </c>
      <c r="D16" s="203">
        <v>40</v>
      </c>
      <c r="H16" s="102"/>
      <c r="I16" s="82"/>
      <c r="J16" s="82"/>
      <c r="L16" s="102"/>
      <c r="N16" s="102"/>
    </row>
    <row r="17" spans="1:16" s="21" customFormat="1" ht="13.5" hidden="1" customHeight="1">
      <c r="A17" s="494"/>
      <c r="B17" s="61"/>
      <c r="C17" s="201" t="s">
        <v>89</v>
      </c>
      <c r="D17" s="202">
        <v>65</v>
      </c>
      <c r="E17" s="94"/>
      <c r="F17" s="94"/>
      <c r="G17" s="94"/>
      <c r="H17" s="102"/>
      <c r="I17" s="82"/>
      <c r="J17" s="82"/>
      <c r="L17" s="102"/>
      <c r="N17" s="102"/>
    </row>
    <row r="18" spans="1:16" s="21" customFormat="1" ht="13.5" hidden="1" customHeight="1">
      <c r="A18" s="494"/>
      <c r="B18" s="61"/>
      <c r="C18" s="102"/>
      <c r="D18" s="203"/>
      <c r="H18" s="102"/>
      <c r="I18" s="82"/>
      <c r="J18" s="82"/>
      <c r="L18" s="102"/>
      <c r="N18" s="102"/>
    </row>
    <row r="19" spans="1:16" s="21" customFormat="1" ht="13.5" hidden="1" customHeight="1">
      <c r="A19" s="494"/>
      <c r="B19" s="61"/>
      <c r="C19" s="102"/>
      <c r="D19" s="203"/>
      <c r="H19" s="102"/>
      <c r="I19" s="82"/>
      <c r="J19" s="82"/>
      <c r="L19" s="102"/>
      <c r="N19" s="102"/>
    </row>
    <row r="20" spans="1:16" s="21" customFormat="1" ht="13.5" hidden="1" customHeight="1">
      <c r="A20" s="494"/>
      <c r="B20" s="61"/>
      <c r="C20" s="102"/>
      <c r="D20" s="203"/>
      <c r="H20" s="102"/>
      <c r="I20" s="82"/>
      <c r="J20" s="82"/>
      <c r="L20" s="102"/>
      <c r="N20" s="102"/>
    </row>
    <row r="21" spans="1:16" s="21" customFormat="1" ht="13.5" hidden="1" customHeight="1">
      <c r="A21" s="204" t="s">
        <v>90</v>
      </c>
      <c r="B21" s="20"/>
      <c r="C21" s="201"/>
      <c r="D21" s="205" t="e">
        <f>SUM(#REF!)</f>
        <v>#REF!</v>
      </c>
      <c r="E21" s="206"/>
      <c r="F21" s="206"/>
      <c r="G21" s="206"/>
      <c r="H21" s="102"/>
      <c r="I21" s="82"/>
      <c r="J21" s="82"/>
      <c r="L21" s="102"/>
      <c r="N21" s="102"/>
    </row>
    <row r="22" spans="1:16" s="21" customFormat="1" ht="13.5" hidden="1" customHeight="1">
      <c r="A22" s="204" t="s">
        <v>91</v>
      </c>
      <c r="B22" s="20"/>
      <c r="C22" s="201"/>
      <c r="D22" s="205">
        <f>COUNT(#REF!)</f>
        <v>0</v>
      </c>
      <c r="E22" s="206"/>
      <c r="F22" s="206"/>
      <c r="G22" s="206"/>
      <c r="H22" s="102"/>
      <c r="I22" s="82"/>
      <c r="J22" s="82"/>
      <c r="L22" s="102"/>
      <c r="N22" s="102"/>
    </row>
    <row r="23" spans="1:16" s="21" customFormat="1" ht="13.5" customHeight="1">
      <c r="A23" s="102"/>
      <c r="C23" s="102"/>
      <c r="D23" s="203"/>
      <c r="H23" s="207"/>
      <c r="I23" s="82"/>
      <c r="J23" s="82"/>
      <c r="L23" s="102"/>
      <c r="N23" s="102"/>
      <c r="P23" s="208"/>
    </row>
    <row r="24" spans="1:16" s="21" customFormat="1" ht="13.5" customHeight="1">
      <c r="A24" s="495" t="s">
        <v>92</v>
      </c>
      <c r="B24" s="511" t="s">
        <v>319</v>
      </c>
      <c r="C24" s="512" t="s">
        <v>93</v>
      </c>
      <c r="D24" s="210"/>
      <c r="E24" s="211"/>
      <c r="F24" s="211">
        <v>75</v>
      </c>
      <c r="G24" s="211"/>
      <c r="H24" s="212">
        <f>SUM(D24:G24)*10.764</f>
        <v>807.3</v>
      </c>
      <c r="I24" s="82"/>
      <c r="J24" s="213"/>
      <c r="K24" s="72"/>
      <c r="L24" s="214"/>
      <c r="M24" s="72"/>
      <c r="N24" s="214"/>
      <c r="P24" s="208"/>
    </row>
    <row r="25" spans="1:16" s="21" customFormat="1" ht="13.5" customHeight="1">
      <c r="A25" s="495"/>
      <c r="B25" s="513" t="s">
        <v>319</v>
      </c>
      <c r="C25" s="512" t="s">
        <v>94</v>
      </c>
      <c r="D25" s="202">
        <v>52</v>
      </c>
      <c r="E25" s="94"/>
      <c r="F25" s="94"/>
      <c r="G25" s="94"/>
      <c r="H25" s="216">
        <f>SUM(D25:G25)*10.764</f>
        <v>559.72799999999995</v>
      </c>
      <c r="I25" s="82"/>
      <c r="J25" s="82"/>
      <c r="L25" s="102"/>
      <c r="N25" s="102"/>
      <c r="P25" s="208"/>
    </row>
    <row r="26" spans="1:16" ht="14.1" customHeight="1">
      <c r="A26" s="495"/>
      <c r="B26" s="513" t="s">
        <v>319</v>
      </c>
      <c r="C26" s="512" t="s">
        <v>95</v>
      </c>
      <c r="D26" s="202"/>
      <c r="E26" s="94"/>
      <c r="F26" s="94">
        <v>71</v>
      </c>
      <c r="G26" s="94"/>
      <c r="H26" s="216">
        <f>SUM(D26:G26)*10.764</f>
        <v>764.24399999999991</v>
      </c>
      <c r="I26" s="82"/>
      <c r="J26" s="82"/>
      <c r="K26" s="21"/>
      <c r="L26" s="102"/>
      <c r="M26" s="21"/>
      <c r="N26" s="102"/>
      <c r="P26" s="208"/>
    </row>
    <row r="27" spans="1:16" ht="14.1" customHeight="1">
      <c r="A27" s="495"/>
      <c r="B27" s="513" t="s">
        <v>319</v>
      </c>
      <c r="C27" s="512" t="s">
        <v>96</v>
      </c>
      <c r="D27" s="202"/>
      <c r="E27" s="94"/>
      <c r="F27" s="94">
        <v>72</v>
      </c>
      <c r="G27" s="94"/>
      <c r="H27" s="216">
        <f>SUM(D27:G27)*10.764</f>
        <v>775.00799999999992</v>
      </c>
      <c r="I27" s="131"/>
      <c r="J27" s="131"/>
      <c r="L27" s="108"/>
      <c r="N27" s="108"/>
      <c r="P27" s="208"/>
    </row>
    <row r="28" spans="1:16" ht="14.1" customHeight="1">
      <c r="A28" s="495"/>
      <c r="B28" s="513" t="s">
        <v>319</v>
      </c>
      <c r="C28" s="512" t="s">
        <v>97</v>
      </c>
      <c r="D28" s="202"/>
      <c r="E28" s="94"/>
      <c r="F28" s="94"/>
      <c r="G28" s="94">
        <v>118</v>
      </c>
      <c r="H28" s="216">
        <f>SUM(D28:G28)*10.764</f>
        <v>1270.1519999999998</v>
      </c>
      <c r="I28" s="131"/>
      <c r="J28" s="131"/>
      <c r="L28" s="108"/>
      <c r="N28" s="108"/>
      <c r="P28" s="208"/>
    </row>
    <row r="29" spans="1:16" ht="14.1" customHeight="1">
      <c r="A29" s="495"/>
      <c r="B29" s="61"/>
      <c r="C29" s="201"/>
      <c r="D29" s="217"/>
      <c r="E29" s="20"/>
      <c r="F29" s="21"/>
      <c r="G29" s="21"/>
      <c r="H29" s="108"/>
      <c r="I29" s="131"/>
      <c r="J29" s="218" t="s">
        <v>42</v>
      </c>
      <c r="K29" s="219"/>
      <c r="L29" s="220" t="s">
        <v>98</v>
      </c>
      <c r="M29" s="219"/>
      <c r="N29" s="108"/>
      <c r="P29" s="208"/>
    </row>
    <row r="30" spans="1:16" ht="14.1" customHeight="1">
      <c r="A30" s="221" t="s">
        <v>90</v>
      </c>
      <c r="B30" s="222"/>
      <c r="C30" s="223"/>
      <c r="D30" s="224">
        <f>SUM(D24:D28)</f>
        <v>52</v>
      </c>
      <c r="E30" s="224">
        <f>SUM(E24:E28)</f>
        <v>0</v>
      </c>
      <c r="F30" s="224">
        <f>SUM(F24:F28)</f>
        <v>218</v>
      </c>
      <c r="G30" s="224">
        <f>SUM(G24:G28)</f>
        <v>118</v>
      </c>
      <c r="H30" s="223"/>
      <c r="I30" s="131"/>
      <c r="J30" s="225">
        <f>SUM(D30:G30)</f>
        <v>388</v>
      </c>
      <c r="K30" s="226">
        <f>J30*10.764</f>
        <v>4176.4319999999998</v>
      </c>
      <c r="L30" s="227">
        <v>477</v>
      </c>
      <c r="M30" s="226">
        <f>L30*10.764</f>
        <v>5134.4279999999999</v>
      </c>
      <c r="N30" s="228">
        <f>K30/M30</f>
        <v>0.81341719077568131</v>
      </c>
      <c r="P30" s="208"/>
    </row>
    <row r="31" spans="1:16" ht="14.1" customHeight="1">
      <c r="A31" s="229" t="s">
        <v>91</v>
      </c>
      <c r="B31" s="230"/>
      <c r="C31" s="231"/>
      <c r="D31" s="232">
        <f>COUNT(D24:D28)</f>
        <v>1</v>
      </c>
      <c r="E31" s="233">
        <f>COUNT(E24:E28)</f>
        <v>0</v>
      </c>
      <c r="F31" s="206">
        <f>COUNT(F24:F28)</f>
        <v>3</v>
      </c>
      <c r="G31" s="206">
        <f>COUNT(G24:G28)</f>
        <v>1</v>
      </c>
      <c r="H31" s="231"/>
      <c r="I31" s="131"/>
      <c r="J31" s="234"/>
      <c r="K31" s="235"/>
      <c r="L31" s="236"/>
      <c r="M31" s="235"/>
      <c r="N31" s="236"/>
      <c r="P31" s="208"/>
    </row>
    <row r="32" spans="1:16" ht="15.75" customHeight="1">
      <c r="A32" s="108"/>
      <c r="B32" s="21"/>
      <c r="C32" s="108"/>
      <c r="D32" s="237"/>
      <c r="E32" s="2"/>
      <c r="F32" s="238"/>
      <c r="G32" s="238"/>
      <c r="H32" s="108"/>
      <c r="I32" s="131"/>
      <c r="J32" s="131"/>
      <c r="L32" s="108"/>
      <c r="N32" s="108"/>
      <c r="P32" s="208"/>
    </row>
    <row r="33" spans="1:16" ht="12.75" customHeight="1">
      <c r="A33" s="495" t="s">
        <v>99</v>
      </c>
      <c r="B33" s="511" t="s">
        <v>319</v>
      </c>
      <c r="C33" s="512" t="s">
        <v>100</v>
      </c>
      <c r="D33" s="210"/>
      <c r="E33" s="211"/>
      <c r="F33" s="211">
        <v>75</v>
      </c>
      <c r="G33" s="211"/>
      <c r="H33" s="212">
        <f>SUM(D33:G33)*10.764</f>
        <v>807.3</v>
      </c>
      <c r="I33" s="131"/>
      <c r="J33" s="239"/>
      <c r="K33" s="238"/>
      <c r="L33" s="240"/>
      <c r="M33" s="238"/>
      <c r="N33" s="240"/>
      <c r="P33" s="208"/>
    </row>
    <row r="34" spans="1:16" ht="12.75" customHeight="1">
      <c r="A34" s="495"/>
      <c r="B34" s="513" t="s">
        <v>319</v>
      </c>
      <c r="C34" s="512" t="s">
        <v>101</v>
      </c>
      <c r="D34" s="202">
        <v>52</v>
      </c>
      <c r="E34" s="94"/>
      <c r="F34" s="94"/>
      <c r="G34" s="94"/>
      <c r="H34" s="216">
        <f>SUM(D34:G34)*10.764</f>
        <v>559.72799999999995</v>
      </c>
      <c r="I34" s="131"/>
      <c r="J34" s="131"/>
      <c r="L34" s="108"/>
      <c r="N34" s="108"/>
      <c r="P34" s="208"/>
    </row>
    <row r="35" spans="1:16" ht="12.75" customHeight="1">
      <c r="A35" s="495"/>
      <c r="B35" s="513" t="s">
        <v>319</v>
      </c>
      <c r="C35" s="512" t="s">
        <v>102</v>
      </c>
      <c r="D35" s="202"/>
      <c r="E35" s="94"/>
      <c r="F35" s="94">
        <v>71</v>
      </c>
      <c r="G35" s="94"/>
      <c r="H35" s="216">
        <f>SUM(D35:G35)*10.764</f>
        <v>764.24399999999991</v>
      </c>
      <c r="I35" s="131"/>
      <c r="J35" s="131"/>
      <c r="L35" s="108"/>
      <c r="N35" s="108"/>
      <c r="P35" s="208"/>
    </row>
    <row r="36" spans="1:16" ht="12.75" customHeight="1">
      <c r="A36" s="495"/>
      <c r="B36" s="513" t="s">
        <v>319</v>
      </c>
      <c r="C36" s="512" t="s">
        <v>103</v>
      </c>
      <c r="D36" s="202"/>
      <c r="E36" s="94"/>
      <c r="F36" s="94">
        <v>72</v>
      </c>
      <c r="G36" s="94"/>
      <c r="H36" s="216">
        <f>SUM(D36:G36)*10.764</f>
        <v>775.00799999999992</v>
      </c>
      <c r="I36" s="131"/>
      <c r="J36" s="131"/>
      <c r="L36" s="108"/>
      <c r="N36" s="108"/>
      <c r="P36" s="208"/>
    </row>
    <row r="37" spans="1:16" ht="12.75" customHeight="1">
      <c r="A37" s="495"/>
      <c r="B37" s="513" t="s">
        <v>319</v>
      </c>
      <c r="C37" s="512" t="s">
        <v>104</v>
      </c>
      <c r="D37" s="202"/>
      <c r="E37" s="94"/>
      <c r="F37" s="94"/>
      <c r="G37" s="94">
        <v>118</v>
      </c>
      <c r="H37" s="216">
        <f>SUM(D37:G37)*10.764</f>
        <v>1270.1519999999998</v>
      </c>
      <c r="I37" s="131"/>
      <c r="J37" s="131"/>
      <c r="L37" s="108"/>
      <c r="N37" s="108"/>
      <c r="P37" s="208"/>
    </row>
    <row r="38" spans="1:16">
      <c r="A38" s="495"/>
      <c r="B38" s="61"/>
      <c r="C38" s="201"/>
      <c r="D38" s="217"/>
      <c r="E38" s="20"/>
      <c r="F38" s="21"/>
      <c r="G38" s="21"/>
      <c r="H38" s="108"/>
      <c r="I38" s="131"/>
      <c r="J38" s="218" t="s">
        <v>42</v>
      </c>
      <c r="K38" s="219"/>
      <c r="L38" s="220" t="s">
        <v>98</v>
      </c>
      <c r="M38" s="219"/>
      <c r="N38" s="108"/>
      <c r="P38" s="208"/>
    </row>
    <row r="39" spans="1:16">
      <c r="A39" s="221" t="s">
        <v>90</v>
      </c>
      <c r="B39" s="222"/>
      <c r="C39" s="223"/>
      <c r="D39" s="224">
        <f>SUM(D33:D37)</f>
        <v>52</v>
      </c>
      <c r="E39" s="224">
        <f>SUM(E33:E37)</f>
        <v>0</v>
      </c>
      <c r="F39" s="224">
        <f>SUM(F33:F37)</f>
        <v>218</v>
      </c>
      <c r="G39" s="224">
        <f>SUM(G33:G37)</f>
        <v>118</v>
      </c>
      <c r="H39" s="223"/>
      <c r="I39" s="131"/>
      <c r="J39" s="225">
        <f>SUM(D39:G39)</f>
        <v>388</v>
      </c>
      <c r="K39" s="226">
        <f>J39*10.764</f>
        <v>4176.4319999999998</v>
      </c>
      <c r="L39" s="227">
        <v>477</v>
      </c>
      <c r="M39" s="226">
        <f>L39*10.764</f>
        <v>5134.4279999999999</v>
      </c>
      <c r="N39" s="228">
        <f>K39/M39</f>
        <v>0.81341719077568131</v>
      </c>
      <c r="P39" s="208"/>
    </row>
    <row r="40" spans="1:16">
      <c r="A40" s="229" t="s">
        <v>91</v>
      </c>
      <c r="B40" s="230"/>
      <c r="C40" s="231"/>
      <c r="D40" s="232">
        <f>COUNT(D33:D37)</f>
        <v>1</v>
      </c>
      <c r="E40" s="233">
        <f>COUNT(E33:E37)</f>
        <v>0</v>
      </c>
      <c r="F40" s="206">
        <f>COUNT(F33:F37)</f>
        <v>3</v>
      </c>
      <c r="G40" s="206">
        <f>COUNT(G33:G37)</f>
        <v>1</v>
      </c>
      <c r="H40" s="231"/>
      <c r="I40" s="131"/>
      <c r="J40" s="234"/>
      <c r="K40" s="235"/>
      <c r="L40" s="236"/>
      <c r="M40" s="235"/>
      <c r="N40" s="236"/>
      <c r="P40" s="208"/>
    </row>
    <row r="41" spans="1:16" ht="14.1" customHeight="1">
      <c r="A41" s="108"/>
      <c r="B41" s="21"/>
      <c r="C41" s="108"/>
      <c r="D41" s="237"/>
      <c r="E41" s="2"/>
      <c r="F41" s="238"/>
      <c r="G41" s="238"/>
      <c r="H41" s="108"/>
      <c r="I41" s="131"/>
      <c r="J41" s="131"/>
      <c r="L41" s="108"/>
      <c r="N41" s="108"/>
      <c r="P41" s="208"/>
    </row>
    <row r="42" spans="1:16" ht="14.1" customHeight="1">
      <c r="A42" s="495" t="s">
        <v>105</v>
      </c>
      <c r="B42" s="511" t="s">
        <v>319</v>
      </c>
      <c r="C42" s="512" t="s">
        <v>106</v>
      </c>
      <c r="D42" s="210"/>
      <c r="E42" s="211"/>
      <c r="F42" s="211">
        <v>75</v>
      </c>
      <c r="G42" s="211"/>
      <c r="H42" s="212">
        <f>SUM(D42:G42)*10.764</f>
        <v>807.3</v>
      </c>
      <c r="I42" s="131"/>
      <c r="J42" s="239"/>
      <c r="K42" s="238"/>
      <c r="L42" s="240"/>
      <c r="M42" s="238"/>
      <c r="N42" s="240"/>
      <c r="P42" s="208"/>
    </row>
    <row r="43" spans="1:16" ht="14.1" customHeight="1">
      <c r="A43" s="495"/>
      <c r="B43" s="513" t="s">
        <v>319</v>
      </c>
      <c r="C43" s="512" t="s">
        <v>107</v>
      </c>
      <c r="D43" s="202">
        <v>52</v>
      </c>
      <c r="E43" s="94"/>
      <c r="F43" s="94"/>
      <c r="G43" s="94"/>
      <c r="H43" s="216">
        <f>SUM(D43:G43)*10.764</f>
        <v>559.72799999999995</v>
      </c>
      <c r="I43" s="131"/>
      <c r="J43" s="131"/>
      <c r="L43" s="108"/>
      <c r="N43" s="108"/>
      <c r="P43" s="208"/>
    </row>
    <row r="44" spans="1:16" ht="14.1" customHeight="1">
      <c r="A44" s="495"/>
      <c r="B44" s="513" t="s">
        <v>319</v>
      </c>
      <c r="C44" s="512" t="s">
        <v>108</v>
      </c>
      <c r="D44" s="202"/>
      <c r="E44" s="94"/>
      <c r="F44" s="94">
        <v>71</v>
      </c>
      <c r="G44" s="94"/>
      <c r="H44" s="216">
        <f>SUM(D44:G44)*10.764</f>
        <v>764.24399999999991</v>
      </c>
      <c r="I44" s="131"/>
      <c r="J44" s="131"/>
      <c r="L44" s="108"/>
      <c r="N44" s="108"/>
      <c r="P44" s="208"/>
    </row>
    <row r="45" spans="1:16" ht="14.1" customHeight="1">
      <c r="A45" s="495"/>
      <c r="B45" s="513" t="s">
        <v>319</v>
      </c>
      <c r="C45" s="512" t="s">
        <v>109</v>
      </c>
      <c r="D45" s="202"/>
      <c r="E45" s="94"/>
      <c r="F45" s="94">
        <v>72</v>
      </c>
      <c r="G45" s="94"/>
      <c r="H45" s="216">
        <f>SUM(D45:G45)*10.764</f>
        <v>775.00799999999992</v>
      </c>
      <c r="I45" s="131"/>
      <c r="J45" s="131"/>
      <c r="L45" s="108"/>
      <c r="N45" s="108"/>
      <c r="P45" s="208"/>
    </row>
    <row r="46" spans="1:16" ht="14.1" customHeight="1">
      <c r="A46" s="495"/>
      <c r="B46" s="513" t="s">
        <v>319</v>
      </c>
      <c r="C46" s="512" t="s">
        <v>110</v>
      </c>
      <c r="D46" s="202"/>
      <c r="E46" s="94"/>
      <c r="F46" s="94"/>
      <c r="G46" s="94">
        <v>118</v>
      </c>
      <c r="H46" s="216">
        <f>SUM(D46:G46)*10.764</f>
        <v>1270.1519999999998</v>
      </c>
      <c r="I46" s="131"/>
      <c r="J46" s="131"/>
      <c r="L46" s="108"/>
      <c r="N46" s="108"/>
      <c r="P46" s="208"/>
    </row>
    <row r="47" spans="1:16">
      <c r="A47" s="495"/>
      <c r="B47" s="61"/>
      <c r="C47" s="201"/>
      <c r="D47" s="217"/>
      <c r="E47" s="20"/>
      <c r="F47" s="21"/>
      <c r="G47" s="21"/>
      <c r="H47" s="108"/>
      <c r="I47" s="131"/>
      <c r="J47" s="218" t="s">
        <v>42</v>
      </c>
      <c r="K47" s="219"/>
      <c r="L47" s="220" t="s">
        <v>98</v>
      </c>
      <c r="M47" s="219"/>
      <c r="N47" s="108"/>
      <c r="P47" s="208"/>
    </row>
    <row r="48" spans="1:16">
      <c r="A48" s="221" t="s">
        <v>90</v>
      </c>
      <c r="B48" s="222"/>
      <c r="C48" s="223"/>
      <c r="D48" s="224">
        <f>SUM(D42:D46)</f>
        <v>52</v>
      </c>
      <c r="E48" s="224">
        <f>SUM(E42:E46)</f>
        <v>0</v>
      </c>
      <c r="F48" s="224">
        <f>SUM(F42:F46)</f>
        <v>218</v>
      </c>
      <c r="G48" s="224">
        <f>SUM(G42:G46)</f>
        <v>118</v>
      </c>
      <c r="H48" s="223"/>
      <c r="I48" s="131"/>
      <c r="J48" s="225">
        <f>SUM(D48:G48)</f>
        <v>388</v>
      </c>
      <c r="K48" s="226">
        <f>J48*10.764</f>
        <v>4176.4319999999998</v>
      </c>
      <c r="L48" s="227">
        <v>477</v>
      </c>
      <c r="M48" s="226">
        <f>L48*10.764</f>
        <v>5134.4279999999999</v>
      </c>
      <c r="N48" s="228">
        <f>K48/M48</f>
        <v>0.81341719077568131</v>
      </c>
      <c r="P48" s="208"/>
    </row>
    <row r="49" spans="1:16">
      <c r="A49" s="229" t="s">
        <v>91</v>
      </c>
      <c r="B49" s="230"/>
      <c r="C49" s="231"/>
      <c r="D49" s="232">
        <f>COUNT(D42:D46)</f>
        <v>1</v>
      </c>
      <c r="E49" s="233">
        <f>COUNT(E42:E46)</f>
        <v>0</v>
      </c>
      <c r="F49" s="206">
        <f>COUNT(F42:F46)</f>
        <v>3</v>
      </c>
      <c r="G49" s="206">
        <f>COUNT(G42:G46)</f>
        <v>1</v>
      </c>
      <c r="H49" s="231"/>
      <c r="I49" s="131"/>
      <c r="J49" s="234"/>
      <c r="K49" s="235"/>
      <c r="L49" s="236"/>
      <c r="M49" s="235"/>
      <c r="N49" s="236"/>
      <c r="P49" s="208"/>
    </row>
    <row r="50" spans="1:16">
      <c r="A50" s="108"/>
      <c r="B50" s="21"/>
      <c r="C50" s="108"/>
      <c r="D50" s="237"/>
      <c r="E50" s="2"/>
      <c r="F50" s="238"/>
      <c r="G50" s="238"/>
      <c r="H50" s="108"/>
      <c r="I50" s="131"/>
      <c r="J50" s="131"/>
      <c r="L50" s="108"/>
      <c r="N50" s="108"/>
      <c r="P50" s="208"/>
    </row>
    <row r="51" spans="1:16" ht="12.75" customHeight="1">
      <c r="A51" s="492" t="s">
        <v>111</v>
      </c>
      <c r="B51" s="511" t="s">
        <v>319</v>
      </c>
      <c r="C51" s="512" t="s">
        <v>112</v>
      </c>
      <c r="D51" s="210"/>
      <c r="E51" s="211"/>
      <c r="F51" s="211">
        <v>75</v>
      </c>
      <c r="G51" s="211"/>
      <c r="H51" s="212">
        <f>SUM(D51:G51)*10.764</f>
        <v>807.3</v>
      </c>
      <c r="I51" s="131"/>
      <c r="J51" s="239"/>
      <c r="K51" s="238"/>
      <c r="L51" s="240"/>
      <c r="M51" s="238"/>
      <c r="N51" s="240"/>
      <c r="P51" s="208"/>
    </row>
    <row r="52" spans="1:16">
      <c r="A52" s="492"/>
      <c r="B52" s="513" t="s">
        <v>319</v>
      </c>
      <c r="C52" s="512" t="s">
        <v>113</v>
      </c>
      <c r="D52" s="202">
        <v>52</v>
      </c>
      <c r="E52" s="94"/>
      <c r="F52" s="94"/>
      <c r="G52" s="94"/>
      <c r="H52" s="216">
        <f>SUM(D52:G52)*10.764</f>
        <v>559.72799999999995</v>
      </c>
      <c r="I52" s="131"/>
      <c r="J52" s="131"/>
      <c r="L52" s="108"/>
      <c r="N52" s="108"/>
      <c r="P52" s="208"/>
    </row>
    <row r="53" spans="1:16">
      <c r="A53" s="492"/>
      <c r="B53" s="513" t="s">
        <v>319</v>
      </c>
      <c r="C53" s="512" t="s">
        <v>114</v>
      </c>
      <c r="D53" s="202"/>
      <c r="E53" s="94"/>
      <c r="F53" s="94">
        <v>71</v>
      </c>
      <c r="G53" s="94"/>
      <c r="H53" s="216">
        <f>SUM(D53:G53)*10.764</f>
        <v>764.24399999999991</v>
      </c>
      <c r="I53" s="131"/>
      <c r="J53" s="131"/>
      <c r="L53" s="108"/>
      <c r="N53" s="108"/>
      <c r="P53" s="208"/>
    </row>
    <row r="54" spans="1:16">
      <c r="A54" s="492"/>
      <c r="B54" s="513" t="s">
        <v>319</v>
      </c>
      <c r="C54" s="512" t="s">
        <v>115</v>
      </c>
      <c r="D54" s="202"/>
      <c r="E54" s="94"/>
      <c r="F54" s="94">
        <v>72</v>
      </c>
      <c r="G54" s="94"/>
      <c r="H54" s="216">
        <f>SUM(D54:G54)*10.764</f>
        <v>775.00799999999992</v>
      </c>
      <c r="I54" s="131"/>
      <c r="J54" s="131"/>
      <c r="L54" s="108"/>
      <c r="N54" s="108"/>
      <c r="P54" s="208"/>
    </row>
    <row r="55" spans="1:16">
      <c r="A55" s="492"/>
      <c r="B55" s="513" t="s">
        <v>319</v>
      </c>
      <c r="C55" s="512" t="s">
        <v>116</v>
      </c>
      <c r="D55" s="202"/>
      <c r="E55" s="94"/>
      <c r="F55" s="94">
        <v>83</v>
      </c>
      <c r="G55" s="94"/>
      <c r="H55" s="216">
        <f>SUM(D55:G55)*10.764</f>
        <v>893.41199999999992</v>
      </c>
      <c r="I55" s="131"/>
      <c r="J55" s="131"/>
      <c r="L55" s="108"/>
      <c r="N55" s="108"/>
      <c r="P55" s="208"/>
    </row>
    <row r="56" spans="1:16">
      <c r="A56" s="242"/>
      <c r="B56" s="61"/>
      <c r="C56" s="201"/>
      <c r="D56" s="217"/>
      <c r="E56" s="20"/>
      <c r="F56" s="94"/>
      <c r="G56" s="94"/>
      <c r="H56" s="108"/>
      <c r="I56" s="131"/>
      <c r="J56" s="218" t="s">
        <v>42</v>
      </c>
      <c r="K56" s="219"/>
      <c r="L56" s="220" t="s">
        <v>98</v>
      </c>
      <c r="M56" s="219"/>
      <c r="N56" s="108"/>
      <c r="P56" s="208"/>
    </row>
    <row r="57" spans="1:16">
      <c r="A57" s="221" t="s">
        <v>90</v>
      </c>
      <c r="B57" s="222"/>
      <c r="C57" s="223"/>
      <c r="D57" s="224">
        <f>SUM(D51:D55)</f>
        <v>52</v>
      </c>
      <c r="E57" s="224">
        <f>SUM(E51:E55)</f>
        <v>0</v>
      </c>
      <c r="F57" s="224">
        <f>SUM(F51:F55)</f>
        <v>301</v>
      </c>
      <c r="G57" s="224">
        <f>SUM(G51:G55)</f>
        <v>0</v>
      </c>
      <c r="H57" s="223"/>
      <c r="I57" s="131"/>
      <c r="J57" s="225">
        <f>SUM(D57:G57)</f>
        <v>353</v>
      </c>
      <c r="K57" s="226">
        <f>J57*10.764</f>
        <v>3799.6919999999996</v>
      </c>
      <c r="L57" s="227">
        <v>443</v>
      </c>
      <c r="M57" s="226">
        <f>L57*10.764</f>
        <v>4768.4519999999993</v>
      </c>
      <c r="N57" s="228">
        <f>K57/M57</f>
        <v>0.79683972911963885</v>
      </c>
      <c r="P57" s="208"/>
    </row>
    <row r="58" spans="1:16" ht="14.25" customHeight="1">
      <c r="A58" s="204" t="s">
        <v>91</v>
      </c>
      <c r="B58" s="20"/>
      <c r="C58" s="201"/>
      <c r="D58" s="206">
        <f>COUNT(D51:D55)</f>
        <v>1</v>
      </c>
      <c r="E58" s="206">
        <f>COUNT(E51:E55)</f>
        <v>0</v>
      </c>
      <c r="F58" s="206">
        <f>COUNT(F51:F55)</f>
        <v>4</v>
      </c>
      <c r="G58" s="206">
        <f>COUNT(G51:G55)</f>
        <v>0</v>
      </c>
      <c r="H58" s="201"/>
      <c r="I58" s="131"/>
      <c r="J58" s="243"/>
      <c r="K58" s="244"/>
      <c r="L58" s="245"/>
      <c r="M58" s="244"/>
      <c r="N58" s="245"/>
      <c r="P58" s="208"/>
    </row>
    <row r="59" spans="1:16" ht="13.5" customHeight="1">
      <c r="A59" s="246"/>
      <c r="B59" s="247"/>
      <c r="C59" s="246"/>
      <c r="D59" s="248"/>
      <c r="E59" s="249"/>
      <c r="F59" s="249"/>
      <c r="G59" s="249"/>
      <c r="H59" s="246"/>
      <c r="J59" s="246"/>
      <c r="K59" s="246"/>
      <c r="L59" s="246"/>
      <c r="M59" s="246"/>
      <c r="N59" s="246"/>
      <c r="P59" s="208"/>
    </row>
    <row r="60" spans="1:16" ht="12.75" customHeight="1">
      <c r="A60" s="492" t="s">
        <v>117</v>
      </c>
      <c r="B60" s="511" t="s">
        <v>319</v>
      </c>
      <c r="C60" s="512" t="s">
        <v>118</v>
      </c>
      <c r="D60" s="210"/>
      <c r="E60" s="211"/>
      <c r="F60" s="211">
        <v>75</v>
      </c>
      <c r="G60" s="211"/>
      <c r="H60" s="212">
        <f>SUM(D60:G60)*10.764</f>
        <v>807.3</v>
      </c>
      <c r="I60" s="131"/>
      <c r="J60" s="131"/>
      <c r="L60" s="108"/>
      <c r="N60" s="240"/>
      <c r="P60" s="208"/>
    </row>
    <row r="61" spans="1:16">
      <c r="A61" s="492"/>
      <c r="B61" s="513" t="s">
        <v>319</v>
      </c>
      <c r="C61" s="512" t="s">
        <v>119</v>
      </c>
      <c r="D61" s="202">
        <v>52</v>
      </c>
      <c r="E61" s="94"/>
      <c r="F61" s="94"/>
      <c r="G61" s="94"/>
      <c r="H61" s="216">
        <f>SUM(D61:G61)*10.764</f>
        <v>559.72799999999995</v>
      </c>
      <c r="I61" s="131"/>
      <c r="J61" s="131"/>
      <c r="L61" s="108"/>
      <c r="N61" s="108"/>
      <c r="P61" s="208"/>
    </row>
    <row r="62" spans="1:16">
      <c r="A62" s="492"/>
      <c r="B62" s="513" t="s">
        <v>319</v>
      </c>
      <c r="C62" s="512" t="s">
        <v>120</v>
      </c>
      <c r="D62" s="202"/>
      <c r="E62" s="94"/>
      <c r="F62" s="94">
        <v>71</v>
      </c>
      <c r="G62" s="94"/>
      <c r="H62" s="216">
        <f>SUM(D62:G62)*10.764</f>
        <v>764.24399999999991</v>
      </c>
      <c r="I62" s="131"/>
      <c r="J62" s="131"/>
      <c r="L62" s="108"/>
      <c r="N62" s="108"/>
      <c r="P62" s="208"/>
    </row>
    <row r="63" spans="1:16">
      <c r="A63" s="492"/>
      <c r="B63" s="513" t="s">
        <v>319</v>
      </c>
      <c r="C63" s="512" t="s">
        <v>121</v>
      </c>
      <c r="D63" s="202"/>
      <c r="E63" s="94"/>
      <c r="F63" s="94">
        <v>72</v>
      </c>
      <c r="G63" s="94"/>
      <c r="H63" s="216">
        <f>SUM(D63:G63)*10.764</f>
        <v>775.00799999999992</v>
      </c>
      <c r="I63" s="131"/>
      <c r="J63" s="131"/>
      <c r="L63" s="108"/>
      <c r="N63" s="108"/>
      <c r="P63" s="208"/>
    </row>
    <row r="64" spans="1:16">
      <c r="A64" s="492"/>
      <c r="B64" s="513" t="s">
        <v>319</v>
      </c>
      <c r="C64" s="512" t="s">
        <v>122</v>
      </c>
      <c r="D64" s="202"/>
      <c r="E64" s="94"/>
      <c r="F64" s="94">
        <v>83</v>
      </c>
      <c r="G64" s="94"/>
      <c r="H64" s="216">
        <f>SUM(D64:G64)*10.764</f>
        <v>893.41199999999992</v>
      </c>
      <c r="I64" s="131"/>
      <c r="J64" s="131"/>
      <c r="L64" s="108"/>
      <c r="N64" s="108"/>
      <c r="P64" s="208"/>
    </row>
    <row r="65" spans="1:16">
      <c r="A65" s="242"/>
      <c r="B65" s="61"/>
      <c r="C65" s="201"/>
      <c r="D65" s="217"/>
      <c r="E65" s="20"/>
      <c r="F65" s="94"/>
      <c r="G65" s="94"/>
      <c r="H65" s="108"/>
      <c r="I65" s="131"/>
      <c r="J65" s="218" t="s">
        <v>42</v>
      </c>
      <c r="K65" s="219"/>
      <c r="L65" s="220" t="s">
        <v>98</v>
      </c>
      <c r="M65" s="219"/>
      <c r="N65" s="108"/>
      <c r="P65" s="208"/>
    </row>
    <row r="66" spans="1:16">
      <c r="A66" s="221" t="s">
        <v>90</v>
      </c>
      <c r="B66" s="222"/>
      <c r="C66" s="223"/>
      <c r="D66" s="224">
        <f>SUM(D60:D64)</f>
        <v>52</v>
      </c>
      <c r="E66" s="224">
        <f>SUM(E60:E64)</f>
        <v>0</v>
      </c>
      <c r="F66" s="224">
        <f>SUM(F60:F64)</f>
        <v>301</v>
      </c>
      <c r="G66" s="224">
        <f>SUM(G60:G64)</f>
        <v>0</v>
      </c>
      <c r="H66" s="223"/>
      <c r="I66" s="131"/>
      <c r="J66" s="225">
        <f>SUM(D66:G66)</f>
        <v>353</v>
      </c>
      <c r="K66" s="226">
        <f>J66*10.764</f>
        <v>3799.6919999999996</v>
      </c>
      <c r="L66" s="227">
        <v>443</v>
      </c>
      <c r="M66" s="226">
        <f>L66*10.764</f>
        <v>4768.4519999999993</v>
      </c>
      <c r="N66" s="228">
        <f>K66/M66</f>
        <v>0.79683972911963885</v>
      </c>
      <c r="P66" s="208"/>
    </row>
    <row r="67" spans="1:16">
      <c r="A67" s="229" t="s">
        <v>91</v>
      </c>
      <c r="B67" s="230"/>
      <c r="C67" s="231"/>
      <c r="D67" s="206">
        <f>COUNT(D60:D64)</f>
        <v>1</v>
      </c>
      <c r="E67" s="206">
        <f>COUNT(E60:E64)</f>
        <v>0</v>
      </c>
      <c r="F67" s="206">
        <f>COUNT(F60:F64)</f>
        <v>4</v>
      </c>
      <c r="G67" s="206">
        <f>COUNT(G60:G64)</f>
        <v>0</v>
      </c>
      <c r="H67" s="201"/>
      <c r="I67" s="131"/>
      <c r="J67" s="234"/>
      <c r="K67" s="235"/>
      <c r="L67" s="236"/>
      <c r="M67" s="235"/>
      <c r="N67" s="236"/>
      <c r="P67" s="208"/>
    </row>
    <row r="68" spans="1:16">
      <c r="A68" s="108"/>
      <c r="B68" s="21"/>
      <c r="C68" s="108"/>
      <c r="D68" s="237"/>
      <c r="E68" s="2"/>
      <c r="F68" s="238"/>
      <c r="G68" s="238"/>
      <c r="H68" s="108"/>
      <c r="I68" s="131"/>
      <c r="J68" s="131"/>
      <c r="L68" s="108"/>
      <c r="N68" s="108"/>
      <c r="P68" s="208"/>
    </row>
    <row r="69" spans="1:16" ht="12.75" customHeight="1">
      <c r="A69" s="492" t="s">
        <v>123</v>
      </c>
      <c r="B69" s="511" t="s">
        <v>319</v>
      </c>
      <c r="C69" s="512" t="s">
        <v>124</v>
      </c>
      <c r="D69" s="210"/>
      <c r="E69" s="211"/>
      <c r="F69" s="211">
        <v>75</v>
      </c>
      <c r="G69" s="211"/>
      <c r="H69" s="212">
        <f>SUM(D69:G69)*10.764</f>
        <v>807.3</v>
      </c>
      <c r="I69" s="131"/>
      <c r="J69" s="239"/>
      <c r="K69" s="238"/>
      <c r="L69" s="240"/>
      <c r="M69" s="238"/>
      <c r="N69" s="240"/>
      <c r="P69" s="208"/>
    </row>
    <row r="70" spans="1:16" ht="14.25" customHeight="1">
      <c r="A70" s="492"/>
      <c r="B70" s="513" t="s">
        <v>319</v>
      </c>
      <c r="C70" s="512" t="s">
        <v>125</v>
      </c>
      <c r="D70" s="202">
        <v>52</v>
      </c>
      <c r="E70" s="94"/>
      <c r="F70" s="94"/>
      <c r="G70" s="94"/>
      <c r="H70" s="216">
        <f>SUM(D70:G70)*10.764</f>
        <v>559.72799999999995</v>
      </c>
      <c r="I70" s="131"/>
      <c r="J70" s="131"/>
      <c r="L70" s="108"/>
      <c r="N70" s="108"/>
      <c r="P70" s="208"/>
    </row>
    <row r="71" spans="1:16" ht="14.25" customHeight="1">
      <c r="A71" s="492"/>
      <c r="B71" s="513" t="s">
        <v>319</v>
      </c>
      <c r="C71" s="512" t="s">
        <v>126</v>
      </c>
      <c r="D71" s="202"/>
      <c r="E71" s="94"/>
      <c r="F71" s="94">
        <v>71</v>
      </c>
      <c r="G71" s="94"/>
      <c r="H71" s="216">
        <f>SUM(D71:G71)*10.764</f>
        <v>764.24399999999991</v>
      </c>
      <c r="I71" s="131"/>
      <c r="J71" s="131"/>
      <c r="L71" s="108"/>
      <c r="N71" s="108"/>
      <c r="P71" s="208"/>
    </row>
    <row r="72" spans="1:16" ht="14.25" customHeight="1">
      <c r="A72" s="492"/>
      <c r="B72" s="513" t="s">
        <v>319</v>
      </c>
      <c r="C72" s="512" t="s">
        <v>127</v>
      </c>
      <c r="D72" s="202"/>
      <c r="E72" s="94"/>
      <c r="F72" s="94">
        <v>72</v>
      </c>
      <c r="G72" s="94"/>
      <c r="H72" s="216">
        <f>SUM(D72:G72)*10.764</f>
        <v>775.00799999999992</v>
      </c>
      <c r="I72" s="131"/>
      <c r="J72" s="131"/>
      <c r="L72" s="108"/>
      <c r="N72" s="108"/>
      <c r="P72" s="208"/>
    </row>
    <row r="73" spans="1:16">
      <c r="A73" s="492"/>
      <c r="B73" s="513" t="s">
        <v>319</v>
      </c>
      <c r="C73" s="512" t="s">
        <v>128</v>
      </c>
      <c r="D73" s="202"/>
      <c r="E73" s="94"/>
      <c r="F73" s="94">
        <v>83</v>
      </c>
      <c r="G73" s="94"/>
      <c r="H73" s="216">
        <f>SUM(D73:G73)*10.764</f>
        <v>893.41199999999992</v>
      </c>
      <c r="I73" s="131"/>
      <c r="J73" s="131"/>
      <c r="L73" s="108"/>
      <c r="N73" s="108"/>
      <c r="P73" s="208"/>
    </row>
    <row r="74" spans="1:16">
      <c r="A74" s="242"/>
      <c r="B74" s="61"/>
      <c r="C74" s="201"/>
      <c r="D74" s="217"/>
      <c r="E74" s="20"/>
      <c r="F74" s="94"/>
      <c r="G74" s="94"/>
      <c r="H74" s="108"/>
      <c r="I74" s="131"/>
      <c r="J74" s="218" t="s">
        <v>42</v>
      </c>
      <c r="K74" s="219"/>
      <c r="L74" s="220" t="s">
        <v>98</v>
      </c>
      <c r="M74" s="219"/>
      <c r="N74" s="108"/>
      <c r="P74" s="208"/>
    </row>
    <row r="75" spans="1:16">
      <c r="A75" s="221" t="s">
        <v>90</v>
      </c>
      <c r="B75" s="222"/>
      <c r="C75" s="223"/>
      <c r="D75" s="224">
        <f>SUM(D69:D73)</f>
        <v>52</v>
      </c>
      <c r="E75" s="224">
        <f>SUM(E69:E73)</f>
        <v>0</v>
      </c>
      <c r="F75" s="224">
        <f>SUM(F69:F73)</f>
        <v>301</v>
      </c>
      <c r="G75" s="224">
        <f>SUM(G69:G73)</f>
        <v>0</v>
      </c>
      <c r="H75" s="223"/>
      <c r="I75" s="131"/>
      <c r="J75" s="225">
        <f>SUM(D75:G75)</f>
        <v>353</v>
      </c>
      <c r="K75" s="226">
        <f>J75*10.764</f>
        <v>3799.6919999999996</v>
      </c>
      <c r="L75" s="227">
        <v>443</v>
      </c>
      <c r="M75" s="226">
        <f>L75*10.764</f>
        <v>4768.4519999999993</v>
      </c>
      <c r="N75" s="228">
        <f>K75/M75</f>
        <v>0.79683972911963885</v>
      </c>
      <c r="P75" s="208"/>
    </row>
    <row r="76" spans="1:16">
      <c r="A76" s="229" t="s">
        <v>91</v>
      </c>
      <c r="B76" s="230"/>
      <c r="C76" s="231"/>
      <c r="D76" s="206">
        <f>COUNT(D69:D73)</f>
        <v>1</v>
      </c>
      <c r="E76" s="206">
        <f>COUNT(E69:E73)</f>
        <v>0</v>
      </c>
      <c r="F76" s="206">
        <f>COUNT(F69:F73)</f>
        <v>4</v>
      </c>
      <c r="G76" s="206">
        <f>COUNT(G69:G73)</f>
        <v>0</v>
      </c>
      <c r="H76" s="201"/>
      <c r="I76" s="131"/>
      <c r="J76" s="234"/>
      <c r="K76" s="235"/>
      <c r="L76" s="236"/>
      <c r="M76" s="235"/>
      <c r="N76" s="236"/>
      <c r="P76" s="208"/>
    </row>
    <row r="77" spans="1:16">
      <c r="A77" s="108"/>
      <c r="B77" s="21"/>
      <c r="C77" s="108"/>
      <c r="D77" s="237"/>
      <c r="E77" s="2"/>
      <c r="F77" s="238"/>
      <c r="G77" s="238"/>
      <c r="H77" s="108"/>
      <c r="I77" s="131"/>
      <c r="J77" s="131"/>
      <c r="L77" s="108"/>
      <c r="N77" s="108"/>
      <c r="P77" s="208"/>
    </row>
    <row r="78" spans="1:16" ht="13.5" customHeight="1">
      <c r="A78" s="492" t="s">
        <v>129</v>
      </c>
      <c r="B78" s="307" t="s">
        <v>318</v>
      </c>
      <c r="C78" s="307" t="s">
        <v>130</v>
      </c>
      <c r="D78" s="210"/>
      <c r="E78" s="211"/>
      <c r="F78" s="211">
        <v>75</v>
      </c>
      <c r="G78" s="211"/>
      <c r="H78" s="212">
        <f>SUM(D78:G78)*10.764</f>
        <v>807.3</v>
      </c>
      <c r="I78" s="131"/>
      <c r="J78" s="239"/>
      <c r="K78" s="238"/>
      <c r="L78" s="240"/>
      <c r="M78" s="238"/>
      <c r="N78" s="240"/>
      <c r="P78" s="208"/>
    </row>
    <row r="79" spans="1:16" ht="13.5" customHeight="1">
      <c r="A79" s="492"/>
      <c r="B79" s="307" t="s">
        <v>318</v>
      </c>
      <c r="C79" s="307" t="s">
        <v>131</v>
      </c>
      <c r="D79" s="202">
        <v>52</v>
      </c>
      <c r="E79" s="94"/>
      <c r="F79" s="94"/>
      <c r="G79" s="94"/>
      <c r="H79" s="216">
        <f>SUM(D79:G79)*10.764</f>
        <v>559.72799999999995</v>
      </c>
      <c r="I79" s="131"/>
      <c r="J79" s="131"/>
      <c r="L79" s="108"/>
      <c r="N79" s="108"/>
      <c r="P79" s="208"/>
    </row>
    <row r="80" spans="1:16" ht="13.5" customHeight="1">
      <c r="A80" s="492"/>
      <c r="B80" s="307" t="s">
        <v>318</v>
      </c>
      <c r="C80" s="307" t="s">
        <v>132</v>
      </c>
      <c r="D80" s="202"/>
      <c r="E80" s="94"/>
      <c r="F80" s="94">
        <v>71</v>
      </c>
      <c r="G80" s="94"/>
      <c r="H80" s="216">
        <f>SUM(D80:G80)*10.764</f>
        <v>764.24399999999991</v>
      </c>
      <c r="I80" s="131"/>
      <c r="J80" s="131"/>
      <c r="L80" s="108"/>
      <c r="N80" s="108"/>
      <c r="P80" s="208"/>
    </row>
    <row r="81" spans="1:16" ht="13.5" customHeight="1">
      <c r="A81" s="492"/>
      <c r="B81" s="307" t="s">
        <v>318</v>
      </c>
      <c r="C81" s="307" t="s">
        <v>133</v>
      </c>
      <c r="D81" s="202"/>
      <c r="E81" s="94"/>
      <c r="F81" s="94">
        <v>72</v>
      </c>
      <c r="G81" s="94"/>
      <c r="H81" s="216">
        <f>SUM(D81:G81)*10.764</f>
        <v>775.00799999999992</v>
      </c>
      <c r="I81" s="131"/>
      <c r="J81" s="131"/>
      <c r="L81" s="108"/>
      <c r="N81" s="108"/>
      <c r="P81" s="208"/>
    </row>
    <row r="82" spans="1:16" ht="13.5" customHeight="1">
      <c r="A82" s="492"/>
      <c r="B82" s="307" t="s">
        <v>318</v>
      </c>
      <c r="C82" s="307" t="s">
        <v>134</v>
      </c>
      <c r="D82" s="202"/>
      <c r="E82" s="94"/>
      <c r="F82" s="94">
        <v>83</v>
      </c>
      <c r="G82" s="94"/>
      <c r="H82" s="216">
        <f>SUM(D82:G82)*10.764</f>
        <v>893.41199999999992</v>
      </c>
      <c r="I82" s="131"/>
      <c r="J82" s="131"/>
      <c r="L82" s="108"/>
      <c r="N82" s="108"/>
      <c r="P82" s="208"/>
    </row>
    <row r="83" spans="1:16">
      <c r="A83" s="242"/>
      <c r="B83" s="250"/>
      <c r="C83" s="509"/>
      <c r="D83" s="217"/>
      <c r="E83" s="20"/>
      <c r="F83" s="94"/>
      <c r="G83" s="94"/>
      <c r="H83" s="108"/>
      <c r="I83" s="131"/>
      <c r="J83" s="218" t="s">
        <v>42</v>
      </c>
      <c r="K83" s="219"/>
      <c r="L83" s="220" t="s">
        <v>98</v>
      </c>
      <c r="M83" s="219"/>
      <c r="N83" s="251"/>
      <c r="P83" s="208"/>
    </row>
    <row r="84" spans="1:16">
      <c r="A84" s="221" t="s">
        <v>90</v>
      </c>
      <c r="B84" s="222"/>
      <c r="C84" s="223"/>
      <c r="D84" s="224">
        <f>SUM(D78:D82)</f>
        <v>52</v>
      </c>
      <c r="E84" s="224">
        <f>SUM(E78:E82)</f>
        <v>0</v>
      </c>
      <c r="F84" s="224">
        <f>SUM(F78:F82)</f>
        <v>301</v>
      </c>
      <c r="G84" s="224">
        <f>SUM(G78:G82)</f>
        <v>0</v>
      </c>
      <c r="H84" s="223"/>
      <c r="I84" s="131"/>
      <c r="J84" s="225">
        <f>SUM(D84:G84)</f>
        <v>353</v>
      </c>
      <c r="K84" s="226">
        <f>J84*10.764</f>
        <v>3799.6919999999996</v>
      </c>
      <c r="L84" s="227">
        <v>443</v>
      </c>
      <c r="M84" s="226">
        <f>L84*10.764</f>
        <v>4768.4519999999993</v>
      </c>
      <c r="N84" s="228">
        <f>K84/M84</f>
        <v>0.79683972911963885</v>
      </c>
      <c r="P84" s="208"/>
    </row>
    <row r="85" spans="1:16">
      <c r="A85" s="204" t="s">
        <v>91</v>
      </c>
      <c r="B85" s="20"/>
      <c r="C85" s="201"/>
      <c r="D85" s="206">
        <f>COUNT(D78:D82)</f>
        <v>1</v>
      </c>
      <c r="E85" s="206">
        <f>COUNT(E78:E82)</f>
        <v>0</v>
      </c>
      <c r="F85" s="206">
        <f>COUNT(F78:F82)</f>
        <v>4</v>
      </c>
      <c r="G85" s="206">
        <f>COUNT(G78:G82)</f>
        <v>0</v>
      </c>
      <c r="H85" s="201"/>
      <c r="I85" s="131"/>
      <c r="J85" s="243"/>
      <c r="K85" s="244"/>
      <c r="L85" s="245"/>
      <c r="M85" s="244"/>
      <c r="N85" s="245"/>
      <c r="P85" s="208"/>
    </row>
    <row r="86" spans="1:16">
      <c r="A86" s="238"/>
      <c r="B86" s="72"/>
      <c r="C86" s="238"/>
      <c r="D86" s="238"/>
      <c r="E86" s="238"/>
      <c r="F86" s="238"/>
      <c r="G86" s="238"/>
      <c r="H86" s="238"/>
      <c r="J86" s="238"/>
      <c r="K86" s="238"/>
      <c r="L86" s="238"/>
      <c r="M86" s="238"/>
      <c r="N86" s="238"/>
      <c r="P86" s="208"/>
    </row>
    <row r="87" spans="1:16">
      <c r="A87" s="114"/>
      <c r="B87" s="252"/>
      <c r="C87" s="114"/>
      <c r="D87" s="114"/>
      <c r="E87" s="114"/>
      <c r="F87" s="114"/>
      <c r="G87" s="114"/>
      <c r="H87" s="114"/>
      <c r="J87" s="114"/>
      <c r="K87" s="114"/>
      <c r="L87" s="114"/>
      <c r="M87" s="114"/>
      <c r="N87" s="114"/>
      <c r="P87" s="208"/>
    </row>
    <row r="88" spans="1:16" ht="12.75" customHeight="1">
      <c r="A88" s="492" t="s">
        <v>135</v>
      </c>
      <c r="B88" s="307" t="s">
        <v>318</v>
      </c>
      <c r="C88" s="307" t="s">
        <v>136</v>
      </c>
      <c r="D88" s="210"/>
      <c r="E88" s="211"/>
      <c r="F88" s="211"/>
      <c r="G88" s="211">
        <v>88</v>
      </c>
      <c r="H88" s="216">
        <f>SUM(D88:G88)*10.764</f>
        <v>947.23199999999997</v>
      </c>
      <c r="I88" s="131"/>
      <c r="J88" s="131"/>
      <c r="L88" s="108"/>
      <c r="N88" s="108"/>
      <c r="P88" s="208"/>
    </row>
    <row r="89" spans="1:16" ht="12.75" customHeight="1">
      <c r="A89" s="492"/>
      <c r="B89" s="307" t="s">
        <v>318</v>
      </c>
      <c r="C89" s="307" t="s">
        <v>137</v>
      </c>
      <c r="D89" s="202"/>
      <c r="E89" s="94"/>
      <c r="F89" s="94">
        <v>71</v>
      </c>
      <c r="G89" s="94"/>
      <c r="H89" s="216">
        <f>SUM(D89:G89)*10.764</f>
        <v>764.24399999999991</v>
      </c>
      <c r="I89" s="131"/>
      <c r="J89" s="131"/>
      <c r="L89" s="108"/>
      <c r="N89" s="108"/>
      <c r="P89" s="208"/>
    </row>
    <row r="90" spans="1:16" ht="12.75" customHeight="1">
      <c r="A90" s="492"/>
      <c r="B90" s="307" t="s">
        <v>318</v>
      </c>
      <c r="C90" s="307" t="s">
        <v>138</v>
      </c>
      <c r="D90" s="202"/>
      <c r="E90" s="94"/>
      <c r="F90" s="94">
        <v>72</v>
      </c>
      <c r="G90" s="94"/>
      <c r="H90" s="216">
        <f>SUM(D90:G90)*10.764</f>
        <v>775.00799999999992</v>
      </c>
      <c r="I90" s="131"/>
      <c r="J90" s="131"/>
      <c r="L90" s="108"/>
      <c r="N90" s="108"/>
      <c r="P90" s="208"/>
    </row>
    <row r="91" spans="1:16" ht="12.75" customHeight="1">
      <c r="A91" s="492"/>
      <c r="B91" s="307" t="s">
        <v>318</v>
      </c>
      <c r="C91" s="307" t="s">
        <v>139</v>
      </c>
      <c r="D91" s="202"/>
      <c r="E91" s="94"/>
      <c r="F91" s="94"/>
      <c r="G91" s="94">
        <v>88</v>
      </c>
      <c r="H91" s="216">
        <f>SUM(D91:G91)*10.764</f>
        <v>947.23199999999997</v>
      </c>
      <c r="I91" s="131"/>
      <c r="J91" s="131"/>
      <c r="L91" s="108"/>
      <c r="N91" s="108"/>
      <c r="P91" s="208"/>
    </row>
    <row r="92" spans="1:16" ht="12.75" customHeight="1">
      <c r="A92" s="253"/>
      <c r="B92" s="307" t="s">
        <v>318</v>
      </c>
      <c r="C92" s="307" t="s">
        <v>140</v>
      </c>
      <c r="D92" s="202"/>
      <c r="E92" s="94"/>
      <c r="F92" s="94"/>
      <c r="G92" s="94"/>
      <c r="H92" s="216">
        <f>SUM(D92:G92)*10.764</f>
        <v>0</v>
      </c>
      <c r="I92" s="131"/>
      <c r="J92" s="131"/>
      <c r="L92" s="108"/>
      <c r="N92" s="108"/>
      <c r="P92" s="208"/>
    </row>
    <row r="93" spans="1:16" ht="12.75" customHeight="1">
      <c r="A93" s="242"/>
      <c r="B93" s="250"/>
      <c r="C93" s="231"/>
      <c r="D93" s="202"/>
      <c r="E93" s="94"/>
      <c r="F93" s="94"/>
      <c r="G93" s="94"/>
      <c r="H93" s="254"/>
      <c r="I93" s="131"/>
      <c r="J93" s="255" t="s">
        <v>42</v>
      </c>
      <c r="K93" s="256"/>
      <c r="L93" s="257" t="s">
        <v>98</v>
      </c>
      <c r="M93" s="256"/>
      <c r="N93" s="251"/>
      <c r="P93" s="208"/>
    </row>
    <row r="94" spans="1:16">
      <c r="A94" s="221" t="s">
        <v>90</v>
      </c>
      <c r="B94" s="222"/>
      <c r="C94" s="223"/>
      <c r="D94" s="224">
        <f>SUM(D88:D92)</f>
        <v>0</v>
      </c>
      <c r="E94" s="224">
        <f>SUM(E88:E92)</f>
        <v>0</v>
      </c>
      <c r="F94" s="224">
        <f>SUM(F88:F92)</f>
        <v>143</v>
      </c>
      <c r="G94" s="224">
        <f>SUM(G88:G92)</f>
        <v>176</v>
      </c>
      <c r="H94" s="201"/>
      <c r="I94" s="131"/>
      <c r="J94" s="225">
        <f>SUM(D94:G94)</f>
        <v>319</v>
      </c>
      <c r="K94" s="226">
        <f>J94*10.764</f>
        <v>3433.7159999999999</v>
      </c>
      <c r="L94" s="227">
        <v>405</v>
      </c>
      <c r="M94" s="226">
        <f>L94*10.764</f>
        <v>4359.42</v>
      </c>
      <c r="N94" s="228">
        <f>K94/M94</f>
        <v>0.78765432098765431</v>
      </c>
      <c r="P94" s="208"/>
    </row>
    <row r="95" spans="1:16">
      <c r="A95" s="229" t="s">
        <v>91</v>
      </c>
      <c r="B95" s="20"/>
      <c r="C95" s="201"/>
      <c r="D95" s="206">
        <f>COUNT(D88:D92)</f>
        <v>0</v>
      </c>
      <c r="E95" s="206">
        <f>COUNT(E88:E92)</f>
        <v>0</v>
      </c>
      <c r="F95" s="206">
        <f>COUNT(F88:F92)</f>
        <v>2</v>
      </c>
      <c r="G95" s="206">
        <f>COUNT(G88:G92)</f>
        <v>2</v>
      </c>
      <c r="H95" s="201"/>
      <c r="I95" s="131"/>
      <c r="J95" s="243"/>
      <c r="K95" s="244"/>
      <c r="L95" s="245"/>
      <c r="M95" s="244"/>
      <c r="N95" s="236"/>
      <c r="P95" s="208"/>
    </row>
    <row r="96" spans="1:16">
      <c r="A96" s="246"/>
      <c r="B96" s="72"/>
      <c r="C96" s="246"/>
      <c r="D96" s="238"/>
      <c r="E96" s="238"/>
      <c r="F96" s="238"/>
      <c r="G96" s="238"/>
      <c r="H96" s="246"/>
      <c r="J96" s="246"/>
      <c r="K96" s="246"/>
      <c r="L96" s="246"/>
      <c r="M96" s="246"/>
      <c r="N96" s="246"/>
      <c r="P96" s="208"/>
    </row>
    <row r="97" spans="1:16" ht="13.5" customHeight="1">
      <c r="A97" s="492" t="s">
        <v>141</v>
      </c>
      <c r="B97" s="209"/>
      <c r="C97" s="429"/>
      <c r="D97" s="210"/>
      <c r="E97" s="211"/>
      <c r="F97" s="211"/>
      <c r="G97" s="211"/>
      <c r="H97" s="216">
        <f>SUM(D97:G97)*10.764</f>
        <v>0</v>
      </c>
      <c r="I97" s="131"/>
      <c r="J97" s="239"/>
      <c r="K97" s="238"/>
      <c r="L97" s="240"/>
      <c r="M97" s="238"/>
      <c r="N97" s="240"/>
      <c r="P97" s="208"/>
    </row>
    <row r="98" spans="1:16" ht="13.5" customHeight="1">
      <c r="A98" s="492"/>
      <c r="B98" s="433"/>
      <c r="C98" s="429"/>
      <c r="D98" s="202"/>
      <c r="E98" s="94"/>
      <c r="F98" s="94"/>
      <c r="G98" s="94"/>
      <c r="H98" s="216">
        <f>SUM(D98:G98)*10.764</f>
        <v>0</v>
      </c>
      <c r="I98" s="131"/>
      <c r="J98" s="131"/>
      <c r="L98" s="108"/>
      <c r="N98" s="108"/>
      <c r="P98" s="208"/>
    </row>
    <row r="99" spans="1:16" ht="13.5" customHeight="1">
      <c r="A99" s="492"/>
      <c r="B99" s="433"/>
      <c r="C99" s="429"/>
      <c r="D99" s="202"/>
      <c r="E99" s="94"/>
      <c r="F99" s="94"/>
      <c r="G99" s="94"/>
      <c r="H99" s="216">
        <f>SUM(D99:G99)*10.764</f>
        <v>0</v>
      </c>
      <c r="I99" s="131"/>
      <c r="J99" s="131"/>
      <c r="L99" s="108"/>
      <c r="N99" s="108"/>
      <c r="P99" s="208"/>
    </row>
    <row r="100" spans="1:16" ht="13.5" customHeight="1">
      <c r="A100" s="492"/>
      <c r="B100" s="433"/>
      <c r="C100" s="429"/>
      <c r="D100" s="202"/>
      <c r="E100" s="94"/>
      <c r="F100" s="94"/>
      <c r="G100" s="94"/>
      <c r="H100" s="216">
        <f>SUM(D100:G100)*10.764</f>
        <v>0</v>
      </c>
      <c r="I100" s="131"/>
      <c r="J100" s="131"/>
      <c r="L100" s="108"/>
      <c r="N100" s="108"/>
      <c r="P100" s="208"/>
    </row>
    <row r="101" spans="1:16">
      <c r="A101" s="242"/>
      <c r="B101" s="250"/>
      <c r="C101" s="429"/>
      <c r="D101" s="202"/>
      <c r="E101" s="94"/>
      <c r="F101" s="94"/>
      <c r="G101" s="94"/>
      <c r="H101" s="216">
        <f>SUM(D101:G101)*10.764</f>
        <v>0</v>
      </c>
      <c r="I101" s="131"/>
      <c r="J101" s="255" t="s">
        <v>42</v>
      </c>
      <c r="K101" s="256"/>
      <c r="L101" s="257" t="s">
        <v>98</v>
      </c>
      <c r="M101" s="256"/>
      <c r="N101" s="251"/>
      <c r="P101" s="208"/>
    </row>
    <row r="102" spans="1:16">
      <c r="A102" s="221" t="s">
        <v>90</v>
      </c>
      <c r="B102" s="222"/>
      <c r="C102" s="223"/>
      <c r="D102" s="224">
        <f>SUM(D97:D101)</f>
        <v>0</v>
      </c>
      <c r="E102" s="224">
        <f>SUM(E97:E101)</f>
        <v>0</v>
      </c>
      <c r="F102" s="224">
        <f>SUM(F97:F101)</f>
        <v>0</v>
      </c>
      <c r="G102" s="224">
        <f>SUM(G97:G101)</f>
        <v>0</v>
      </c>
      <c r="H102" s="201"/>
      <c r="I102" s="131"/>
      <c r="J102" s="225">
        <f>SUM(D102:G102)</f>
        <v>0</v>
      </c>
      <c r="K102" s="226">
        <f>J102*10.764</f>
        <v>0</v>
      </c>
      <c r="L102" s="227"/>
      <c r="M102" s="226">
        <f>L102*10.764</f>
        <v>0</v>
      </c>
      <c r="N102" s="228" t="e">
        <f>K102/M102</f>
        <v>#DIV/0!</v>
      </c>
      <c r="P102" s="208"/>
    </row>
    <row r="103" spans="1:16">
      <c r="A103" s="229" t="s">
        <v>91</v>
      </c>
      <c r="B103" s="230"/>
      <c r="C103" s="201"/>
      <c r="D103" s="206">
        <f>COUNT(D97:D101)</f>
        <v>0</v>
      </c>
      <c r="E103" s="206">
        <f>COUNT(E97:E101)</f>
        <v>0</v>
      </c>
      <c r="F103" s="206">
        <f>COUNT(F97:F101)</f>
        <v>0</v>
      </c>
      <c r="G103" s="206">
        <f>COUNT(G97:G101)</f>
        <v>0</v>
      </c>
      <c r="H103" s="201"/>
      <c r="I103" s="131"/>
      <c r="J103" s="234"/>
      <c r="K103" s="235"/>
      <c r="L103" s="236"/>
      <c r="M103" s="235"/>
      <c r="N103" s="236"/>
      <c r="P103" s="208"/>
    </row>
    <row r="104" spans="1:16">
      <c r="A104" s="108"/>
      <c r="B104" s="21"/>
      <c r="C104" s="223"/>
      <c r="D104" s="210"/>
      <c r="E104" s="211"/>
      <c r="F104" s="211"/>
      <c r="G104" s="211"/>
      <c r="H104" s="212"/>
      <c r="I104" s="131"/>
      <c r="J104" s="131"/>
      <c r="L104" s="108"/>
      <c r="N104" s="108"/>
      <c r="P104" s="208"/>
    </row>
    <row r="105" spans="1:16" ht="12.75" customHeight="1">
      <c r="A105" s="496"/>
      <c r="B105" s="258"/>
      <c r="C105" s="201"/>
      <c r="D105" s="202"/>
      <c r="E105" s="94"/>
      <c r="F105" s="94"/>
      <c r="G105" s="94"/>
      <c r="H105" s="216"/>
      <c r="I105" s="131"/>
      <c r="J105" s="239"/>
      <c r="K105" s="238"/>
      <c r="L105" s="240"/>
      <c r="M105" s="238"/>
      <c r="N105" s="240"/>
      <c r="P105" s="208"/>
    </row>
    <row r="106" spans="1:16" ht="12.75" customHeight="1">
      <c r="A106" s="496"/>
      <c r="B106" s="61"/>
      <c r="C106" s="201"/>
      <c r="D106" s="202"/>
      <c r="E106" s="94"/>
      <c r="F106" s="94"/>
      <c r="G106" s="94"/>
      <c r="H106" s="216"/>
      <c r="I106" s="131"/>
      <c r="J106" s="131"/>
      <c r="L106" s="108"/>
      <c r="N106" s="108"/>
      <c r="P106" s="208"/>
    </row>
    <row r="107" spans="1:16" ht="12.75" customHeight="1">
      <c r="A107" s="496"/>
      <c r="B107" s="61"/>
      <c r="C107" s="201"/>
      <c r="D107" s="202"/>
      <c r="E107" s="94"/>
      <c r="F107" s="94"/>
      <c r="G107" s="94"/>
      <c r="H107" s="216"/>
      <c r="I107" s="131"/>
      <c r="J107" s="131"/>
      <c r="L107" s="108"/>
      <c r="N107" s="108"/>
      <c r="P107" s="208"/>
    </row>
    <row r="108" spans="1:16" ht="12.75" customHeight="1">
      <c r="A108" s="496"/>
      <c r="B108" s="61"/>
      <c r="C108" s="201"/>
      <c r="D108" s="202"/>
      <c r="E108" s="94"/>
      <c r="F108" s="94"/>
      <c r="G108" s="94"/>
      <c r="H108" s="216"/>
      <c r="I108" s="131"/>
      <c r="J108" s="131"/>
      <c r="L108" s="108"/>
      <c r="N108" s="108"/>
      <c r="P108" s="208"/>
    </row>
    <row r="109" spans="1:16" ht="12.75" customHeight="1">
      <c r="A109" s="242"/>
      <c r="B109" s="250"/>
      <c r="C109" s="231"/>
      <c r="D109" s="202"/>
      <c r="E109" s="94"/>
      <c r="F109" s="94"/>
      <c r="G109" s="94"/>
      <c r="H109" s="254"/>
      <c r="I109" s="131"/>
      <c r="J109" s="218" t="s">
        <v>42</v>
      </c>
      <c r="K109" s="219"/>
      <c r="L109" s="220" t="s">
        <v>98</v>
      </c>
      <c r="M109" s="219"/>
      <c r="N109" s="108"/>
      <c r="P109" s="208"/>
    </row>
    <row r="110" spans="1:16" ht="12.75" customHeight="1">
      <c r="A110" s="221" t="s">
        <v>90</v>
      </c>
      <c r="B110" s="222"/>
      <c r="C110" s="223"/>
      <c r="D110" s="259"/>
      <c r="E110" s="224"/>
      <c r="F110" s="224"/>
      <c r="G110" s="224"/>
      <c r="H110" s="223"/>
      <c r="I110" s="131"/>
      <c r="J110" s="225"/>
      <c r="K110" s="226"/>
      <c r="L110" s="227"/>
      <c r="M110" s="226"/>
      <c r="N110" s="228"/>
      <c r="P110" s="208"/>
    </row>
    <row r="111" spans="1:16" ht="12.75" customHeight="1">
      <c r="A111" s="229" t="s">
        <v>91</v>
      </c>
      <c r="B111" s="230"/>
      <c r="C111" s="231"/>
      <c r="D111" s="232"/>
      <c r="E111" s="233"/>
      <c r="F111" s="206"/>
      <c r="G111" s="206"/>
      <c r="H111" s="231"/>
      <c r="I111" s="131"/>
      <c r="J111" s="234"/>
      <c r="K111" s="235"/>
      <c r="L111" s="236"/>
      <c r="M111" s="235"/>
      <c r="N111" s="236"/>
      <c r="P111" s="208"/>
    </row>
    <row r="112" spans="1:16" ht="12.75" customHeight="1">
      <c r="A112" s="108"/>
      <c r="B112" s="21"/>
      <c r="C112" s="108"/>
      <c r="D112" s="237"/>
      <c r="E112" s="2"/>
      <c r="F112" s="238"/>
      <c r="G112" s="238"/>
      <c r="H112" s="108"/>
      <c r="I112" s="131"/>
      <c r="J112" s="131"/>
      <c r="L112" s="108"/>
      <c r="N112" s="108"/>
      <c r="P112" s="208"/>
    </row>
    <row r="113" spans="1:16" ht="12.75" customHeight="1">
      <c r="A113" s="241"/>
      <c r="B113" s="258"/>
      <c r="C113" s="223"/>
      <c r="D113" s="210"/>
      <c r="E113" s="211"/>
      <c r="F113" s="211"/>
      <c r="G113" s="211"/>
      <c r="H113" s="212">
        <f>SUM(D113:G113)*10.764</f>
        <v>0</v>
      </c>
      <c r="I113" s="131"/>
      <c r="J113" s="239"/>
      <c r="K113" s="238"/>
      <c r="L113" s="240"/>
      <c r="M113" s="238"/>
      <c r="N113" s="240"/>
      <c r="P113" s="208"/>
    </row>
    <row r="114" spans="1:16">
      <c r="A114" s="238"/>
      <c r="B114" s="72"/>
      <c r="C114" s="238"/>
      <c r="D114" s="238"/>
      <c r="E114" s="238"/>
      <c r="F114" s="238"/>
      <c r="G114" s="238"/>
      <c r="H114" s="238"/>
      <c r="J114" s="238"/>
      <c r="K114" s="238"/>
      <c r="L114" s="238"/>
      <c r="M114" s="238"/>
      <c r="N114" s="238"/>
    </row>
    <row r="115" spans="1:16">
      <c r="A115" s="2"/>
      <c r="B115" s="21"/>
      <c r="C115" s="2"/>
      <c r="D115" s="2"/>
      <c r="E115" s="2"/>
      <c r="F115" s="2"/>
      <c r="G115" s="2"/>
    </row>
    <row r="116" spans="1:16">
      <c r="A116" s="2"/>
      <c r="B116" s="21"/>
      <c r="C116" s="2"/>
      <c r="D116" s="2"/>
      <c r="E116" s="2"/>
      <c r="F116" s="2"/>
      <c r="G116" s="2"/>
      <c r="J116" s="114"/>
      <c r="L116" s="114"/>
    </row>
    <row r="117" spans="1:16" ht="15">
      <c r="A117" s="2"/>
      <c r="B117" s="61"/>
      <c r="C117" s="20"/>
      <c r="J117" s="260" t="s">
        <v>42</v>
      </c>
      <c r="K117" s="111"/>
      <c r="L117" s="260" t="s">
        <v>98</v>
      </c>
      <c r="M117" s="111"/>
      <c r="N117" s="114"/>
    </row>
    <row r="118" spans="1:16" ht="15">
      <c r="A118" s="261" t="s">
        <v>142</v>
      </c>
      <c r="B118" s="262"/>
      <c r="C118" s="263"/>
      <c r="D118" s="264">
        <f>SUM(,D111,D103,D31,D40,D49,D58,D67,D76,D85,D95,)</f>
        <v>7</v>
      </c>
      <c r="E118" s="264">
        <f>SUM(,E111,E102,E31,E40,E49,E58,E67,E76,E85,E95,)</f>
        <v>0</v>
      </c>
      <c r="F118" s="264">
        <f>SUM(,F111,F103,F31,F40,F49,F58,F67,F76,F85,F95,)</f>
        <v>27</v>
      </c>
      <c r="G118" s="264">
        <f>SUM(,G111,G103,G31,G40,G49,G58,G67,G76,G85,G95,)</f>
        <v>5</v>
      </c>
      <c r="H118" s="21"/>
      <c r="I118" s="265"/>
      <c r="J118" s="266" t="s">
        <v>35</v>
      </c>
      <c r="K118" s="267" t="s">
        <v>36</v>
      </c>
      <c r="L118" s="266" t="s">
        <v>35</v>
      </c>
      <c r="M118" s="267" t="s">
        <v>36</v>
      </c>
      <c r="N118" s="266" t="s">
        <v>143</v>
      </c>
    </row>
    <row r="119" spans="1:16" ht="12.75" customHeight="1">
      <c r="A119" s="89" t="s">
        <v>144</v>
      </c>
      <c r="B119" s="268"/>
      <c r="C119" s="269"/>
      <c r="D119" s="270">
        <f>SUM(,D30,D39,D48,D57,D66,D75,D84,D94,D102,)</f>
        <v>364</v>
      </c>
      <c r="E119" s="270">
        <f>SUM(,E30,E39,E48,E57,E66,E75,E84,E94,E102,)</f>
        <v>0</v>
      </c>
      <c r="F119" s="270">
        <f>SUM(,F30,F39,F48,F57,F66,F75,F84,F94,F102,)</f>
        <v>2001</v>
      </c>
      <c r="G119" s="270">
        <f>SUM(,G30,G39,G48,G57,G66,G75,G84,G94,G102,)</f>
        <v>530</v>
      </c>
      <c r="H119" s="432">
        <f>SUM(D119:G119)</f>
        <v>2895</v>
      </c>
      <c r="I119" s="271"/>
      <c r="J119" s="272">
        <f>SUM(J110,J102,J94,J84,J75,J66,J57,J48,J39,J30,)</f>
        <v>2895</v>
      </c>
      <c r="K119" s="272">
        <f>SUM(K110,K102,K94,K84,K75,K66,K57,K48,K39,K30,)</f>
        <v>31161.78</v>
      </c>
      <c r="L119" s="272">
        <f>SUM(L110,L102,L94,L84,L75,L66,L57,L48,L39,L30,)</f>
        <v>3608</v>
      </c>
      <c r="M119" s="272">
        <f>SUM(M110,M102,M94,M84,M75,M66,M57,M48,M39,M30,)</f>
        <v>38836.511999999995</v>
      </c>
      <c r="N119" s="273">
        <f>K119/M119</f>
        <v>0.80238359201773846</v>
      </c>
    </row>
    <row r="120" spans="1:16">
      <c r="A120" s="2"/>
      <c r="B120" s="21"/>
      <c r="C120" s="2"/>
      <c r="D120" s="2">
        <f>D118*2</f>
        <v>14</v>
      </c>
      <c r="E120" s="2">
        <v>0</v>
      </c>
      <c r="F120" s="2">
        <f>F118*3</f>
        <v>81</v>
      </c>
      <c r="G120" s="2">
        <f>G118*4</f>
        <v>20</v>
      </c>
      <c r="H120" s="430">
        <f>SUM(D120:G120)</f>
        <v>115</v>
      </c>
    </row>
    <row r="121" spans="1:16" ht="15">
      <c r="A121" s="109" t="s">
        <v>145</v>
      </c>
      <c r="B121" s="274"/>
      <c r="C121" s="109"/>
      <c r="D121" s="275">
        <f>SUM(D118:G118)</f>
        <v>39</v>
      </c>
      <c r="E121" s="276"/>
      <c r="F121" s="276"/>
      <c r="G121" s="276"/>
      <c r="H121" s="277"/>
    </row>
    <row r="122" spans="1:16" ht="14.25">
      <c r="A122" s="113"/>
      <c r="B122" s="21"/>
      <c r="C122" s="113"/>
      <c r="D122" s="431"/>
      <c r="E122" s="113"/>
      <c r="F122" s="113"/>
      <c r="G122" s="431"/>
      <c r="H122" s="113"/>
    </row>
    <row r="123" spans="1:16" ht="14.25">
      <c r="A123" s="113"/>
      <c r="B123" s="21"/>
      <c r="C123" s="113"/>
      <c r="D123" s="278" t="s">
        <v>77</v>
      </c>
      <c r="E123" s="278" t="s">
        <v>78</v>
      </c>
      <c r="F123" s="278" t="s">
        <v>79</v>
      </c>
      <c r="G123" s="278" t="s">
        <v>80</v>
      </c>
      <c r="H123" s="278"/>
    </row>
    <row r="124" spans="1:16" ht="15">
      <c r="A124" s="109" t="s">
        <v>146</v>
      </c>
      <c r="B124" s="274"/>
      <c r="C124" s="109"/>
      <c r="D124" s="279">
        <f>D118/D121</f>
        <v>0.17948717948717949</v>
      </c>
      <c r="E124" s="279">
        <f>E118/D121</f>
        <v>0</v>
      </c>
      <c r="F124" s="279">
        <f>F118/D121</f>
        <v>0.69230769230769229</v>
      </c>
      <c r="G124" s="279">
        <f>G118/D121</f>
        <v>0.12820512820512819</v>
      </c>
      <c r="I124" s="280"/>
    </row>
    <row r="125" spans="1:16">
      <c r="A125" s="2"/>
      <c r="B125" s="21"/>
      <c r="C125" s="2"/>
      <c r="D125" s="281"/>
      <c r="E125" s="281"/>
      <c r="F125" s="281"/>
      <c r="G125" s="281"/>
      <c r="H125" s="281"/>
    </row>
    <row r="126" spans="1:16">
      <c r="A126" s="2"/>
      <c r="B126" s="21"/>
      <c r="C126" s="2"/>
      <c r="D126" s="2"/>
      <c r="E126" s="2"/>
      <c r="F126" s="2"/>
      <c r="G126" s="2"/>
    </row>
    <row r="127" spans="1:16">
      <c r="A127" s="54" t="s">
        <v>20</v>
      </c>
      <c r="B127" s="21"/>
      <c r="C127" s="2"/>
      <c r="D127" s="2"/>
      <c r="E127" s="2"/>
      <c r="F127" s="2"/>
      <c r="G127" s="2"/>
    </row>
    <row r="128" spans="1:16">
      <c r="A128" s="55" t="s">
        <v>21</v>
      </c>
      <c r="B128" s="21"/>
      <c r="C128" s="2"/>
      <c r="D128" s="2"/>
      <c r="E128" s="2"/>
      <c r="F128" s="2"/>
      <c r="G128" s="2"/>
    </row>
    <row r="129" spans="1:7">
      <c r="A129" s="55" t="s">
        <v>22</v>
      </c>
    </row>
    <row r="130" spans="1:7">
      <c r="A130" s="55" t="s">
        <v>23</v>
      </c>
    </row>
    <row r="131" spans="1:7">
      <c r="A131" s="54" t="s">
        <v>24</v>
      </c>
    </row>
    <row r="132" spans="1:7">
      <c r="A132" s="56" t="s">
        <v>25</v>
      </c>
    </row>
    <row r="133" spans="1:7">
      <c r="A133" s="54" t="s">
        <v>26</v>
      </c>
    </row>
    <row r="134" spans="1:7">
      <c r="A134" s="55" t="s">
        <v>21</v>
      </c>
    </row>
    <row r="136" spans="1:7">
      <c r="G136" s="170">
        <f>SUM(G106,G118,G34,,G94,G82,G70,G58,G46,G22,G130)</f>
        <v>299</v>
      </c>
    </row>
    <row r="146" spans="7:7">
      <c r="G146" s="14">
        <v>93</v>
      </c>
    </row>
    <row r="147" spans="7:7">
      <c r="G147" s="14">
        <v>87</v>
      </c>
    </row>
  </sheetData>
  <mergeCells count="18">
    <mergeCell ref="A69:A73"/>
    <mergeCell ref="A78:A82"/>
    <mergeCell ref="A88:A91"/>
    <mergeCell ref="A97:A100"/>
    <mergeCell ref="A105:A108"/>
    <mergeCell ref="A60:A64"/>
    <mergeCell ref="A2:K2"/>
    <mergeCell ref="A3:K3"/>
    <mergeCell ref="J5:N5"/>
    <mergeCell ref="L6:M6"/>
    <mergeCell ref="A8:N8"/>
    <mergeCell ref="D10:F10"/>
    <mergeCell ref="N10:N11"/>
    <mergeCell ref="A12:A20"/>
    <mergeCell ref="A24:A29"/>
    <mergeCell ref="A33:A38"/>
    <mergeCell ref="A42:A47"/>
    <mergeCell ref="A51:A55"/>
  </mergeCells>
  <printOptions horizontalCentered="1"/>
  <pageMargins left="0.25" right="0.25" top="0.75" bottom="0.75" header="0.3" footer="0.3"/>
  <pageSetup paperSize="9" scale="65" fitToWidth="0" fitToHeight="0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1"/>
  <sheetViews>
    <sheetView topLeftCell="A78" zoomScale="85" zoomScaleNormal="85" workbookViewId="0">
      <selection activeCell="E99" sqref="E99"/>
    </sheetView>
  </sheetViews>
  <sheetFormatPr defaultRowHeight="12.75"/>
  <cols>
    <col min="1" max="1" width="16.140625" customWidth="1"/>
    <col min="2" max="2" width="12.28515625" style="334" customWidth="1"/>
    <col min="3" max="3" width="12.7109375" customWidth="1"/>
    <col min="4" max="4" width="9.5703125" bestFit="1" customWidth="1"/>
    <col min="5" max="5" width="9.5703125" customWidth="1"/>
    <col min="6" max="7" width="9.140625" customWidth="1"/>
    <col min="8" max="8" width="10.5703125" customWidth="1"/>
    <col min="9" max="9" width="9.7109375" customWidth="1"/>
    <col min="10" max="10" width="2.28515625" customWidth="1"/>
    <col min="11" max="13" width="9.140625" customWidth="1"/>
    <col min="14" max="14" width="10.7109375" customWidth="1"/>
    <col min="15" max="15" width="17.85546875" customWidth="1"/>
    <col min="16" max="256" width="9.140625" customWidth="1"/>
    <col min="257" max="257" width="16.140625" customWidth="1"/>
    <col min="258" max="258" width="3.140625" customWidth="1"/>
    <col min="259" max="259" width="12.7109375" customWidth="1"/>
    <col min="260" max="260" width="9.5703125" bestFit="1" customWidth="1"/>
    <col min="261" max="261" width="9.5703125" customWidth="1"/>
    <col min="262" max="263" width="9.140625" customWidth="1"/>
    <col min="264" max="264" width="10.5703125" customWidth="1"/>
    <col min="265" max="265" width="9.7109375" customWidth="1"/>
    <col min="266" max="266" width="2.28515625" customWidth="1"/>
    <col min="267" max="269" width="9.140625" customWidth="1"/>
    <col min="270" max="270" width="10.7109375" customWidth="1"/>
    <col min="271" max="271" width="17.85546875" customWidth="1"/>
    <col min="272" max="512" width="9.140625" customWidth="1"/>
    <col min="513" max="513" width="16.140625" customWidth="1"/>
    <col min="514" max="514" width="3.140625" customWidth="1"/>
    <col min="515" max="515" width="12.7109375" customWidth="1"/>
    <col min="516" max="516" width="9.5703125" bestFit="1" customWidth="1"/>
    <col min="517" max="517" width="9.5703125" customWidth="1"/>
    <col min="518" max="519" width="9.140625" customWidth="1"/>
    <col min="520" max="520" width="10.5703125" customWidth="1"/>
    <col min="521" max="521" width="9.7109375" customWidth="1"/>
    <col min="522" max="522" width="2.28515625" customWidth="1"/>
    <col min="523" max="525" width="9.140625" customWidth="1"/>
    <col min="526" max="526" width="10.7109375" customWidth="1"/>
    <col min="527" max="527" width="17.85546875" customWidth="1"/>
    <col min="528" max="768" width="9.140625" customWidth="1"/>
    <col min="769" max="769" width="16.140625" customWidth="1"/>
    <col min="770" max="770" width="3.140625" customWidth="1"/>
    <col min="771" max="771" width="12.7109375" customWidth="1"/>
    <col min="772" max="772" width="9.5703125" bestFit="1" customWidth="1"/>
    <col min="773" max="773" width="9.5703125" customWidth="1"/>
    <col min="774" max="775" width="9.140625" customWidth="1"/>
    <col min="776" max="776" width="10.5703125" customWidth="1"/>
    <col min="777" max="777" width="9.7109375" customWidth="1"/>
    <col min="778" max="778" width="2.28515625" customWidth="1"/>
    <col min="779" max="781" width="9.140625" customWidth="1"/>
    <col min="782" max="782" width="10.7109375" customWidth="1"/>
    <col min="783" max="783" width="17.85546875" customWidth="1"/>
    <col min="784" max="1024" width="9.140625" customWidth="1"/>
    <col min="1025" max="1025" width="16.140625" customWidth="1"/>
    <col min="1026" max="1026" width="3.140625" customWidth="1"/>
    <col min="1027" max="1027" width="12.7109375" customWidth="1"/>
    <col min="1028" max="1028" width="9.5703125" bestFit="1" customWidth="1"/>
    <col min="1029" max="1029" width="9.5703125" customWidth="1"/>
    <col min="1030" max="1031" width="9.140625" customWidth="1"/>
    <col min="1032" max="1032" width="10.5703125" customWidth="1"/>
    <col min="1033" max="1033" width="9.7109375" customWidth="1"/>
    <col min="1034" max="1034" width="2.28515625" customWidth="1"/>
    <col min="1035" max="1037" width="9.140625" customWidth="1"/>
    <col min="1038" max="1038" width="10.7109375" customWidth="1"/>
    <col min="1039" max="1039" width="17.85546875" customWidth="1"/>
    <col min="1040" max="1280" width="9.140625" customWidth="1"/>
    <col min="1281" max="1281" width="16.140625" customWidth="1"/>
    <col min="1282" max="1282" width="3.140625" customWidth="1"/>
    <col min="1283" max="1283" width="12.7109375" customWidth="1"/>
    <col min="1284" max="1284" width="9.5703125" bestFit="1" customWidth="1"/>
    <col min="1285" max="1285" width="9.5703125" customWidth="1"/>
    <col min="1286" max="1287" width="9.140625" customWidth="1"/>
    <col min="1288" max="1288" width="10.5703125" customWidth="1"/>
    <col min="1289" max="1289" width="9.7109375" customWidth="1"/>
    <col min="1290" max="1290" width="2.28515625" customWidth="1"/>
    <col min="1291" max="1293" width="9.140625" customWidth="1"/>
    <col min="1294" max="1294" width="10.7109375" customWidth="1"/>
    <col min="1295" max="1295" width="17.85546875" customWidth="1"/>
    <col min="1296" max="1536" width="9.140625" customWidth="1"/>
    <col min="1537" max="1537" width="16.140625" customWidth="1"/>
    <col min="1538" max="1538" width="3.140625" customWidth="1"/>
    <col min="1539" max="1539" width="12.7109375" customWidth="1"/>
    <col min="1540" max="1540" width="9.5703125" bestFit="1" customWidth="1"/>
    <col min="1541" max="1541" width="9.5703125" customWidth="1"/>
    <col min="1542" max="1543" width="9.140625" customWidth="1"/>
    <col min="1544" max="1544" width="10.5703125" customWidth="1"/>
    <col min="1545" max="1545" width="9.7109375" customWidth="1"/>
    <col min="1546" max="1546" width="2.28515625" customWidth="1"/>
    <col min="1547" max="1549" width="9.140625" customWidth="1"/>
    <col min="1550" max="1550" width="10.7109375" customWidth="1"/>
    <col min="1551" max="1551" width="17.85546875" customWidth="1"/>
    <col min="1552" max="1792" width="9.140625" customWidth="1"/>
    <col min="1793" max="1793" width="16.140625" customWidth="1"/>
    <col min="1794" max="1794" width="3.140625" customWidth="1"/>
    <col min="1795" max="1795" width="12.7109375" customWidth="1"/>
    <col min="1796" max="1796" width="9.5703125" bestFit="1" customWidth="1"/>
    <col min="1797" max="1797" width="9.5703125" customWidth="1"/>
    <col min="1798" max="1799" width="9.140625" customWidth="1"/>
    <col min="1800" max="1800" width="10.5703125" customWidth="1"/>
    <col min="1801" max="1801" width="9.7109375" customWidth="1"/>
    <col min="1802" max="1802" width="2.28515625" customWidth="1"/>
    <col min="1803" max="1805" width="9.140625" customWidth="1"/>
    <col min="1806" max="1806" width="10.7109375" customWidth="1"/>
    <col min="1807" max="1807" width="17.85546875" customWidth="1"/>
    <col min="1808" max="2048" width="9.140625" customWidth="1"/>
    <col min="2049" max="2049" width="16.140625" customWidth="1"/>
    <col min="2050" max="2050" width="3.140625" customWidth="1"/>
    <col min="2051" max="2051" width="12.7109375" customWidth="1"/>
    <col min="2052" max="2052" width="9.5703125" bestFit="1" customWidth="1"/>
    <col min="2053" max="2053" width="9.5703125" customWidth="1"/>
    <col min="2054" max="2055" width="9.140625" customWidth="1"/>
    <col min="2056" max="2056" width="10.5703125" customWidth="1"/>
    <col min="2057" max="2057" width="9.7109375" customWidth="1"/>
    <col min="2058" max="2058" width="2.28515625" customWidth="1"/>
    <col min="2059" max="2061" width="9.140625" customWidth="1"/>
    <col min="2062" max="2062" width="10.7109375" customWidth="1"/>
    <col min="2063" max="2063" width="17.85546875" customWidth="1"/>
    <col min="2064" max="2304" width="9.140625" customWidth="1"/>
    <col min="2305" max="2305" width="16.140625" customWidth="1"/>
    <col min="2306" max="2306" width="3.140625" customWidth="1"/>
    <col min="2307" max="2307" width="12.7109375" customWidth="1"/>
    <col min="2308" max="2308" width="9.5703125" bestFit="1" customWidth="1"/>
    <col min="2309" max="2309" width="9.5703125" customWidth="1"/>
    <col min="2310" max="2311" width="9.140625" customWidth="1"/>
    <col min="2312" max="2312" width="10.5703125" customWidth="1"/>
    <col min="2313" max="2313" width="9.7109375" customWidth="1"/>
    <col min="2314" max="2314" width="2.28515625" customWidth="1"/>
    <col min="2315" max="2317" width="9.140625" customWidth="1"/>
    <col min="2318" max="2318" width="10.7109375" customWidth="1"/>
    <col min="2319" max="2319" width="17.85546875" customWidth="1"/>
    <col min="2320" max="2560" width="9.140625" customWidth="1"/>
    <col min="2561" max="2561" width="16.140625" customWidth="1"/>
    <col min="2562" max="2562" width="3.140625" customWidth="1"/>
    <col min="2563" max="2563" width="12.7109375" customWidth="1"/>
    <col min="2564" max="2564" width="9.5703125" bestFit="1" customWidth="1"/>
    <col min="2565" max="2565" width="9.5703125" customWidth="1"/>
    <col min="2566" max="2567" width="9.140625" customWidth="1"/>
    <col min="2568" max="2568" width="10.5703125" customWidth="1"/>
    <col min="2569" max="2569" width="9.7109375" customWidth="1"/>
    <col min="2570" max="2570" width="2.28515625" customWidth="1"/>
    <col min="2571" max="2573" width="9.140625" customWidth="1"/>
    <col min="2574" max="2574" width="10.7109375" customWidth="1"/>
    <col min="2575" max="2575" width="17.85546875" customWidth="1"/>
    <col min="2576" max="2816" width="9.140625" customWidth="1"/>
    <col min="2817" max="2817" width="16.140625" customWidth="1"/>
    <col min="2818" max="2818" width="3.140625" customWidth="1"/>
    <col min="2819" max="2819" width="12.7109375" customWidth="1"/>
    <col min="2820" max="2820" width="9.5703125" bestFit="1" customWidth="1"/>
    <col min="2821" max="2821" width="9.5703125" customWidth="1"/>
    <col min="2822" max="2823" width="9.140625" customWidth="1"/>
    <col min="2824" max="2824" width="10.5703125" customWidth="1"/>
    <col min="2825" max="2825" width="9.7109375" customWidth="1"/>
    <col min="2826" max="2826" width="2.28515625" customWidth="1"/>
    <col min="2827" max="2829" width="9.140625" customWidth="1"/>
    <col min="2830" max="2830" width="10.7109375" customWidth="1"/>
    <col min="2831" max="2831" width="17.85546875" customWidth="1"/>
    <col min="2832" max="3072" width="9.140625" customWidth="1"/>
    <col min="3073" max="3073" width="16.140625" customWidth="1"/>
    <col min="3074" max="3074" width="3.140625" customWidth="1"/>
    <col min="3075" max="3075" width="12.7109375" customWidth="1"/>
    <col min="3076" max="3076" width="9.5703125" bestFit="1" customWidth="1"/>
    <col min="3077" max="3077" width="9.5703125" customWidth="1"/>
    <col min="3078" max="3079" width="9.140625" customWidth="1"/>
    <col min="3080" max="3080" width="10.5703125" customWidth="1"/>
    <col min="3081" max="3081" width="9.7109375" customWidth="1"/>
    <col min="3082" max="3082" width="2.28515625" customWidth="1"/>
    <col min="3083" max="3085" width="9.140625" customWidth="1"/>
    <col min="3086" max="3086" width="10.7109375" customWidth="1"/>
    <col min="3087" max="3087" width="17.85546875" customWidth="1"/>
    <col min="3088" max="3328" width="9.140625" customWidth="1"/>
    <col min="3329" max="3329" width="16.140625" customWidth="1"/>
    <col min="3330" max="3330" width="3.140625" customWidth="1"/>
    <col min="3331" max="3331" width="12.7109375" customWidth="1"/>
    <col min="3332" max="3332" width="9.5703125" bestFit="1" customWidth="1"/>
    <col min="3333" max="3333" width="9.5703125" customWidth="1"/>
    <col min="3334" max="3335" width="9.140625" customWidth="1"/>
    <col min="3336" max="3336" width="10.5703125" customWidth="1"/>
    <col min="3337" max="3337" width="9.7109375" customWidth="1"/>
    <col min="3338" max="3338" width="2.28515625" customWidth="1"/>
    <col min="3339" max="3341" width="9.140625" customWidth="1"/>
    <col min="3342" max="3342" width="10.7109375" customWidth="1"/>
    <col min="3343" max="3343" width="17.85546875" customWidth="1"/>
    <col min="3344" max="3584" width="9.140625" customWidth="1"/>
    <col min="3585" max="3585" width="16.140625" customWidth="1"/>
    <col min="3586" max="3586" width="3.140625" customWidth="1"/>
    <col min="3587" max="3587" width="12.7109375" customWidth="1"/>
    <col min="3588" max="3588" width="9.5703125" bestFit="1" customWidth="1"/>
    <col min="3589" max="3589" width="9.5703125" customWidth="1"/>
    <col min="3590" max="3591" width="9.140625" customWidth="1"/>
    <col min="3592" max="3592" width="10.5703125" customWidth="1"/>
    <col min="3593" max="3593" width="9.7109375" customWidth="1"/>
    <col min="3594" max="3594" width="2.28515625" customWidth="1"/>
    <col min="3595" max="3597" width="9.140625" customWidth="1"/>
    <col min="3598" max="3598" width="10.7109375" customWidth="1"/>
    <col min="3599" max="3599" width="17.85546875" customWidth="1"/>
    <col min="3600" max="3840" width="9.140625" customWidth="1"/>
    <col min="3841" max="3841" width="16.140625" customWidth="1"/>
    <col min="3842" max="3842" width="3.140625" customWidth="1"/>
    <col min="3843" max="3843" width="12.7109375" customWidth="1"/>
    <col min="3844" max="3844" width="9.5703125" bestFit="1" customWidth="1"/>
    <col min="3845" max="3845" width="9.5703125" customWidth="1"/>
    <col min="3846" max="3847" width="9.140625" customWidth="1"/>
    <col min="3848" max="3848" width="10.5703125" customWidth="1"/>
    <col min="3849" max="3849" width="9.7109375" customWidth="1"/>
    <col min="3850" max="3850" width="2.28515625" customWidth="1"/>
    <col min="3851" max="3853" width="9.140625" customWidth="1"/>
    <col min="3854" max="3854" width="10.7109375" customWidth="1"/>
    <col min="3855" max="3855" width="17.85546875" customWidth="1"/>
    <col min="3856" max="4096" width="9.140625" customWidth="1"/>
    <col min="4097" max="4097" width="16.140625" customWidth="1"/>
    <col min="4098" max="4098" width="3.140625" customWidth="1"/>
    <col min="4099" max="4099" width="12.7109375" customWidth="1"/>
    <col min="4100" max="4100" width="9.5703125" bestFit="1" customWidth="1"/>
    <col min="4101" max="4101" width="9.5703125" customWidth="1"/>
    <col min="4102" max="4103" width="9.140625" customWidth="1"/>
    <col min="4104" max="4104" width="10.5703125" customWidth="1"/>
    <col min="4105" max="4105" width="9.7109375" customWidth="1"/>
    <col min="4106" max="4106" width="2.28515625" customWidth="1"/>
    <col min="4107" max="4109" width="9.140625" customWidth="1"/>
    <col min="4110" max="4110" width="10.7109375" customWidth="1"/>
    <col min="4111" max="4111" width="17.85546875" customWidth="1"/>
    <col min="4112" max="4352" width="9.140625" customWidth="1"/>
    <col min="4353" max="4353" width="16.140625" customWidth="1"/>
    <col min="4354" max="4354" width="3.140625" customWidth="1"/>
    <col min="4355" max="4355" width="12.7109375" customWidth="1"/>
    <col min="4356" max="4356" width="9.5703125" bestFit="1" customWidth="1"/>
    <col min="4357" max="4357" width="9.5703125" customWidth="1"/>
    <col min="4358" max="4359" width="9.140625" customWidth="1"/>
    <col min="4360" max="4360" width="10.5703125" customWidth="1"/>
    <col min="4361" max="4361" width="9.7109375" customWidth="1"/>
    <col min="4362" max="4362" width="2.28515625" customWidth="1"/>
    <col min="4363" max="4365" width="9.140625" customWidth="1"/>
    <col min="4366" max="4366" width="10.7109375" customWidth="1"/>
    <col min="4367" max="4367" width="17.85546875" customWidth="1"/>
    <col min="4368" max="4608" width="9.140625" customWidth="1"/>
    <col min="4609" max="4609" width="16.140625" customWidth="1"/>
    <col min="4610" max="4610" width="3.140625" customWidth="1"/>
    <col min="4611" max="4611" width="12.7109375" customWidth="1"/>
    <col min="4612" max="4612" width="9.5703125" bestFit="1" customWidth="1"/>
    <col min="4613" max="4613" width="9.5703125" customWidth="1"/>
    <col min="4614" max="4615" width="9.140625" customWidth="1"/>
    <col min="4616" max="4616" width="10.5703125" customWidth="1"/>
    <col min="4617" max="4617" width="9.7109375" customWidth="1"/>
    <col min="4618" max="4618" width="2.28515625" customWidth="1"/>
    <col min="4619" max="4621" width="9.140625" customWidth="1"/>
    <col min="4622" max="4622" width="10.7109375" customWidth="1"/>
    <col min="4623" max="4623" width="17.85546875" customWidth="1"/>
    <col min="4624" max="4864" width="9.140625" customWidth="1"/>
    <col min="4865" max="4865" width="16.140625" customWidth="1"/>
    <col min="4866" max="4866" width="3.140625" customWidth="1"/>
    <col min="4867" max="4867" width="12.7109375" customWidth="1"/>
    <col min="4868" max="4868" width="9.5703125" bestFit="1" customWidth="1"/>
    <col min="4869" max="4869" width="9.5703125" customWidth="1"/>
    <col min="4870" max="4871" width="9.140625" customWidth="1"/>
    <col min="4872" max="4872" width="10.5703125" customWidth="1"/>
    <col min="4873" max="4873" width="9.7109375" customWidth="1"/>
    <col min="4874" max="4874" width="2.28515625" customWidth="1"/>
    <col min="4875" max="4877" width="9.140625" customWidth="1"/>
    <col min="4878" max="4878" width="10.7109375" customWidth="1"/>
    <col min="4879" max="4879" width="17.85546875" customWidth="1"/>
    <col min="4880" max="5120" width="9.140625" customWidth="1"/>
    <col min="5121" max="5121" width="16.140625" customWidth="1"/>
    <col min="5122" max="5122" width="3.140625" customWidth="1"/>
    <col min="5123" max="5123" width="12.7109375" customWidth="1"/>
    <col min="5124" max="5124" width="9.5703125" bestFit="1" customWidth="1"/>
    <col min="5125" max="5125" width="9.5703125" customWidth="1"/>
    <col min="5126" max="5127" width="9.140625" customWidth="1"/>
    <col min="5128" max="5128" width="10.5703125" customWidth="1"/>
    <col min="5129" max="5129" width="9.7109375" customWidth="1"/>
    <col min="5130" max="5130" width="2.28515625" customWidth="1"/>
    <col min="5131" max="5133" width="9.140625" customWidth="1"/>
    <col min="5134" max="5134" width="10.7109375" customWidth="1"/>
    <col min="5135" max="5135" width="17.85546875" customWidth="1"/>
    <col min="5136" max="5376" width="9.140625" customWidth="1"/>
    <col min="5377" max="5377" width="16.140625" customWidth="1"/>
    <col min="5378" max="5378" width="3.140625" customWidth="1"/>
    <col min="5379" max="5379" width="12.7109375" customWidth="1"/>
    <col min="5380" max="5380" width="9.5703125" bestFit="1" customWidth="1"/>
    <col min="5381" max="5381" width="9.5703125" customWidth="1"/>
    <col min="5382" max="5383" width="9.140625" customWidth="1"/>
    <col min="5384" max="5384" width="10.5703125" customWidth="1"/>
    <col min="5385" max="5385" width="9.7109375" customWidth="1"/>
    <col min="5386" max="5386" width="2.28515625" customWidth="1"/>
    <col min="5387" max="5389" width="9.140625" customWidth="1"/>
    <col min="5390" max="5390" width="10.7109375" customWidth="1"/>
    <col min="5391" max="5391" width="17.85546875" customWidth="1"/>
    <col min="5392" max="5632" width="9.140625" customWidth="1"/>
    <col min="5633" max="5633" width="16.140625" customWidth="1"/>
    <col min="5634" max="5634" width="3.140625" customWidth="1"/>
    <col min="5635" max="5635" width="12.7109375" customWidth="1"/>
    <col min="5636" max="5636" width="9.5703125" bestFit="1" customWidth="1"/>
    <col min="5637" max="5637" width="9.5703125" customWidth="1"/>
    <col min="5638" max="5639" width="9.140625" customWidth="1"/>
    <col min="5640" max="5640" width="10.5703125" customWidth="1"/>
    <col min="5641" max="5641" width="9.7109375" customWidth="1"/>
    <col min="5642" max="5642" width="2.28515625" customWidth="1"/>
    <col min="5643" max="5645" width="9.140625" customWidth="1"/>
    <col min="5646" max="5646" width="10.7109375" customWidth="1"/>
    <col min="5647" max="5647" width="17.85546875" customWidth="1"/>
    <col min="5648" max="5888" width="9.140625" customWidth="1"/>
    <col min="5889" max="5889" width="16.140625" customWidth="1"/>
    <col min="5890" max="5890" width="3.140625" customWidth="1"/>
    <col min="5891" max="5891" width="12.7109375" customWidth="1"/>
    <col min="5892" max="5892" width="9.5703125" bestFit="1" customWidth="1"/>
    <col min="5893" max="5893" width="9.5703125" customWidth="1"/>
    <col min="5894" max="5895" width="9.140625" customWidth="1"/>
    <col min="5896" max="5896" width="10.5703125" customWidth="1"/>
    <col min="5897" max="5897" width="9.7109375" customWidth="1"/>
    <col min="5898" max="5898" width="2.28515625" customWidth="1"/>
    <col min="5899" max="5901" width="9.140625" customWidth="1"/>
    <col min="5902" max="5902" width="10.7109375" customWidth="1"/>
    <col min="5903" max="5903" width="17.85546875" customWidth="1"/>
    <col min="5904" max="6144" width="9.140625" customWidth="1"/>
    <col min="6145" max="6145" width="16.140625" customWidth="1"/>
    <col min="6146" max="6146" width="3.140625" customWidth="1"/>
    <col min="6147" max="6147" width="12.7109375" customWidth="1"/>
    <col min="6148" max="6148" width="9.5703125" bestFit="1" customWidth="1"/>
    <col min="6149" max="6149" width="9.5703125" customWidth="1"/>
    <col min="6150" max="6151" width="9.140625" customWidth="1"/>
    <col min="6152" max="6152" width="10.5703125" customWidth="1"/>
    <col min="6153" max="6153" width="9.7109375" customWidth="1"/>
    <col min="6154" max="6154" width="2.28515625" customWidth="1"/>
    <col min="6155" max="6157" width="9.140625" customWidth="1"/>
    <col min="6158" max="6158" width="10.7109375" customWidth="1"/>
    <col min="6159" max="6159" width="17.85546875" customWidth="1"/>
    <col min="6160" max="6400" width="9.140625" customWidth="1"/>
    <col min="6401" max="6401" width="16.140625" customWidth="1"/>
    <col min="6402" max="6402" width="3.140625" customWidth="1"/>
    <col min="6403" max="6403" width="12.7109375" customWidth="1"/>
    <col min="6404" max="6404" width="9.5703125" bestFit="1" customWidth="1"/>
    <col min="6405" max="6405" width="9.5703125" customWidth="1"/>
    <col min="6406" max="6407" width="9.140625" customWidth="1"/>
    <col min="6408" max="6408" width="10.5703125" customWidth="1"/>
    <col min="6409" max="6409" width="9.7109375" customWidth="1"/>
    <col min="6410" max="6410" width="2.28515625" customWidth="1"/>
    <col min="6411" max="6413" width="9.140625" customWidth="1"/>
    <col min="6414" max="6414" width="10.7109375" customWidth="1"/>
    <col min="6415" max="6415" width="17.85546875" customWidth="1"/>
    <col min="6416" max="6656" width="9.140625" customWidth="1"/>
    <col min="6657" max="6657" width="16.140625" customWidth="1"/>
    <col min="6658" max="6658" width="3.140625" customWidth="1"/>
    <col min="6659" max="6659" width="12.7109375" customWidth="1"/>
    <col min="6660" max="6660" width="9.5703125" bestFit="1" customWidth="1"/>
    <col min="6661" max="6661" width="9.5703125" customWidth="1"/>
    <col min="6662" max="6663" width="9.140625" customWidth="1"/>
    <col min="6664" max="6664" width="10.5703125" customWidth="1"/>
    <col min="6665" max="6665" width="9.7109375" customWidth="1"/>
    <col min="6666" max="6666" width="2.28515625" customWidth="1"/>
    <col min="6667" max="6669" width="9.140625" customWidth="1"/>
    <col min="6670" max="6670" width="10.7109375" customWidth="1"/>
    <col min="6671" max="6671" width="17.85546875" customWidth="1"/>
    <col min="6672" max="6912" width="9.140625" customWidth="1"/>
    <col min="6913" max="6913" width="16.140625" customWidth="1"/>
    <col min="6914" max="6914" width="3.140625" customWidth="1"/>
    <col min="6915" max="6915" width="12.7109375" customWidth="1"/>
    <col min="6916" max="6916" width="9.5703125" bestFit="1" customWidth="1"/>
    <col min="6917" max="6917" width="9.5703125" customWidth="1"/>
    <col min="6918" max="6919" width="9.140625" customWidth="1"/>
    <col min="6920" max="6920" width="10.5703125" customWidth="1"/>
    <col min="6921" max="6921" width="9.7109375" customWidth="1"/>
    <col min="6922" max="6922" width="2.28515625" customWidth="1"/>
    <col min="6923" max="6925" width="9.140625" customWidth="1"/>
    <col min="6926" max="6926" width="10.7109375" customWidth="1"/>
    <col min="6927" max="6927" width="17.85546875" customWidth="1"/>
    <col min="6928" max="7168" width="9.140625" customWidth="1"/>
    <col min="7169" max="7169" width="16.140625" customWidth="1"/>
    <col min="7170" max="7170" width="3.140625" customWidth="1"/>
    <col min="7171" max="7171" width="12.7109375" customWidth="1"/>
    <col min="7172" max="7172" width="9.5703125" bestFit="1" customWidth="1"/>
    <col min="7173" max="7173" width="9.5703125" customWidth="1"/>
    <col min="7174" max="7175" width="9.140625" customWidth="1"/>
    <col min="7176" max="7176" width="10.5703125" customWidth="1"/>
    <col min="7177" max="7177" width="9.7109375" customWidth="1"/>
    <col min="7178" max="7178" width="2.28515625" customWidth="1"/>
    <col min="7179" max="7181" width="9.140625" customWidth="1"/>
    <col min="7182" max="7182" width="10.7109375" customWidth="1"/>
    <col min="7183" max="7183" width="17.85546875" customWidth="1"/>
    <col min="7184" max="7424" width="9.140625" customWidth="1"/>
    <col min="7425" max="7425" width="16.140625" customWidth="1"/>
    <col min="7426" max="7426" width="3.140625" customWidth="1"/>
    <col min="7427" max="7427" width="12.7109375" customWidth="1"/>
    <col min="7428" max="7428" width="9.5703125" bestFit="1" customWidth="1"/>
    <col min="7429" max="7429" width="9.5703125" customWidth="1"/>
    <col min="7430" max="7431" width="9.140625" customWidth="1"/>
    <col min="7432" max="7432" width="10.5703125" customWidth="1"/>
    <col min="7433" max="7433" width="9.7109375" customWidth="1"/>
    <col min="7434" max="7434" width="2.28515625" customWidth="1"/>
    <col min="7435" max="7437" width="9.140625" customWidth="1"/>
    <col min="7438" max="7438" width="10.7109375" customWidth="1"/>
    <col min="7439" max="7439" width="17.85546875" customWidth="1"/>
    <col min="7440" max="7680" width="9.140625" customWidth="1"/>
    <col min="7681" max="7681" width="16.140625" customWidth="1"/>
    <col min="7682" max="7682" width="3.140625" customWidth="1"/>
    <col min="7683" max="7683" width="12.7109375" customWidth="1"/>
    <col min="7684" max="7684" width="9.5703125" bestFit="1" customWidth="1"/>
    <col min="7685" max="7685" width="9.5703125" customWidth="1"/>
    <col min="7686" max="7687" width="9.140625" customWidth="1"/>
    <col min="7688" max="7688" width="10.5703125" customWidth="1"/>
    <col min="7689" max="7689" width="9.7109375" customWidth="1"/>
    <col min="7690" max="7690" width="2.28515625" customWidth="1"/>
    <col min="7691" max="7693" width="9.140625" customWidth="1"/>
    <col min="7694" max="7694" width="10.7109375" customWidth="1"/>
    <col min="7695" max="7695" width="17.85546875" customWidth="1"/>
    <col min="7696" max="7936" width="9.140625" customWidth="1"/>
    <col min="7937" max="7937" width="16.140625" customWidth="1"/>
    <col min="7938" max="7938" width="3.140625" customWidth="1"/>
    <col min="7939" max="7939" width="12.7109375" customWidth="1"/>
    <col min="7940" max="7940" width="9.5703125" bestFit="1" customWidth="1"/>
    <col min="7941" max="7941" width="9.5703125" customWidth="1"/>
    <col min="7942" max="7943" width="9.140625" customWidth="1"/>
    <col min="7944" max="7944" width="10.5703125" customWidth="1"/>
    <col min="7945" max="7945" width="9.7109375" customWidth="1"/>
    <col min="7946" max="7946" width="2.28515625" customWidth="1"/>
    <col min="7947" max="7949" width="9.140625" customWidth="1"/>
    <col min="7950" max="7950" width="10.7109375" customWidth="1"/>
    <col min="7951" max="7951" width="17.85546875" customWidth="1"/>
    <col min="7952" max="8192" width="9.140625" customWidth="1"/>
    <col min="8193" max="8193" width="16.140625" customWidth="1"/>
    <col min="8194" max="8194" width="3.140625" customWidth="1"/>
    <col min="8195" max="8195" width="12.7109375" customWidth="1"/>
    <col min="8196" max="8196" width="9.5703125" bestFit="1" customWidth="1"/>
    <col min="8197" max="8197" width="9.5703125" customWidth="1"/>
    <col min="8198" max="8199" width="9.140625" customWidth="1"/>
    <col min="8200" max="8200" width="10.5703125" customWidth="1"/>
    <col min="8201" max="8201" width="9.7109375" customWidth="1"/>
    <col min="8202" max="8202" width="2.28515625" customWidth="1"/>
    <col min="8203" max="8205" width="9.140625" customWidth="1"/>
    <col min="8206" max="8206" width="10.7109375" customWidth="1"/>
    <col min="8207" max="8207" width="17.85546875" customWidth="1"/>
    <col min="8208" max="8448" width="9.140625" customWidth="1"/>
    <col min="8449" max="8449" width="16.140625" customWidth="1"/>
    <col min="8450" max="8450" width="3.140625" customWidth="1"/>
    <col min="8451" max="8451" width="12.7109375" customWidth="1"/>
    <col min="8452" max="8452" width="9.5703125" bestFit="1" customWidth="1"/>
    <col min="8453" max="8453" width="9.5703125" customWidth="1"/>
    <col min="8454" max="8455" width="9.140625" customWidth="1"/>
    <col min="8456" max="8456" width="10.5703125" customWidth="1"/>
    <col min="8457" max="8457" width="9.7109375" customWidth="1"/>
    <col min="8458" max="8458" width="2.28515625" customWidth="1"/>
    <col min="8459" max="8461" width="9.140625" customWidth="1"/>
    <col min="8462" max="8462" width="10.7109375" customWidth="1"/>
    <col min="8463" max="8463" width="17.85546875" customWidth="1"/>
    <col min="8464" max="8704" width="9.140625" customWidth="1"/>
    <col min="8705" max="8705" width="16.140625" customWidth="1"/>
    <col min="8706" max="8706" width="3.140625" customWidth="1"/>
    <col min="8707" max="8707" width="12.7109375" customWidth="1"/>
    <col min="8708" max="8708" width="9.5703125" bestFit="1" customWidth="1"/>
    <col min="8709" max="8709" width="9.5703125" customWidth="1"/>
    <col min="8710" max="8711" width="9.140625" customWidth="1"/>
    <col min="8712" max="8712" width="10.5703125" customWidth="1"/>
    <col min="8713" max="8713" width="9.7109375" customWidth="1"/>
    <col min="8714" max="8714" width="2.28515625" customWidth="1"/>
    <col min="8715" max="8717" width="9.140625" customWidth="1"/>
    <col min="8718" max="8718" width="10.7109375" customWidth="1"/>
    <col min="8719" max="8719" width="17.85546875" customWidth="1"/>
    <col min="8720" max="8960" width="9.140625" customWidth="1"/>
    <col min="8961" max="8961" width="16.140625" customWidth="1"/>
    <col min="8962" max="8962" width="3.140625" customWidth="1"/>
    <col min="8963" max="8963" width="12.7109375" customWidth="1"/>
    <col min="8964" max="8964" width="9.5703125" bestFit="1" customWidth="1"/>
    <col min="8965" max="8965" width="9.5703125" customWidth="1"/>
    <col min="8966" max="8967" width="9.140625" customWidth="1"/>
    <col min="8968" max="8968" width="10.5703125" customWidth="1"/>
    <col min="8969" max="8969" width="9.7109375" customWidth="1"/>
    <col min="8970" max="8970" width="2.28515625" customWidth="1"/>
    <col min="8971" max="8973" width="9.140625" customWidth="1"/>
    <col min="8974" max="8974" width="10.7109375" customWidth="1"/>
    <col min="8975" max="8975" width="17.85546875" customWidth="1"/>
    <col min="8976" max="9216" width="9.140625" customWidth="1"/>
    <col min="9217" max="9217" width="16.140625" customWidth="1"/>
    <col min="9218" max="9218" width="3.140625" customWidth="1"/>
    <col min="9219" max="9219" width="12.7109375" customWidth="1"/>
    <col min="9220" max="9220" width="9.5703125" bestFit="1" customWidth="1"/>
    <col min="9221" max="9221" width="9.5703125" customWidth="1"/>
    <col min="9222" max="9223" width="9.140625" customWidth="1"/>
    <col min="9224" max="9224" width="10.5703125" customWidth="1"/>
    <col min="9225" max="9225" width="9.7109375" customWidth="1"/>
    <col min="9226" max="9226" width="2.28515625" customWidth="1"/>
    <col min="9227" max="9229" width="9.140625" customWidth="1"/>
    <col min="9230" max="9230" width="10.7109375" customWidth="1"/>
    <col min="9231" max="9231" width="17.85546875" customWidth="1"/>
    <col min="9232" max="9472" width="9.140625" customWidth="1"/>
    <col min="9473" max="9473" width="16.140625" customWidth="1"/>
    <col min="9474" max="9474" width="3.140625" customWidth="1"/>
    <col min="9475" max="9475" width="12.7109375" customWidth="1"/>
    <col min="9476" max="9476" width="9.5703125" bestFit="1" customWidth="1"/>
    <col min="9477" max="9477" width="9.5703125" customWidth="1"/>
    <col min="9478" max="9479" width="9.140625" customWidth="1"/>
    <col min="9480" max="9480" width="10.5703125" customWidth="1"/>
    <col min="9481" max="9481" width="9.7109375" customWidth="1"/>
    <col min="9482" max="9482" width="2.28515625" customWidth="1"/>
    <col min="9483" max="9485" width="9.140625" customWidth="1"/>
    <col min="9486" max="9486" width="10.7109375" customWidth="1"/>
    <col min="9487" max="9487" width="17.85546875" customWidth="1"/>
    <col min="9488" max="9728" width="9.140625" customWidth="1"/>
    <col min="9729" max="9729" width="16.140625" customWidth="1"/>
    <col min="9730" max="9730" width="3.140625" customWidth="1"/>
    <col min="9731" max="9731" width="12.7109375" customWidth="1"/>
    <col min="9732" max="9732" width="9.5703125" bestFit="1" customWidth="1"/>
    <col min="9733" max="9733" width="9.5703125" customWidth="1"/>
    <col min="9734" max="9735" width="9.140625" customWidth="1"/>
    <col min="9736" max="9736" width="10.5703125" customWidth="1"/>
    <col min="9737" max="9737" width="9.7109375" customWidth="1"/>
    <col min="9738" max="9738" width="2.28515625" customWidth="1"/>
    <col min="9739" max="9741" width="9.140625" customWidth="1"/>
    <col min="9742" max="9742" width="10.7109375" customWidth="1"/>
    <col min="9743" max="9743" width="17.85546875" customWidth="1"/>
    <col min="9744" max="9984" width="9.140625" customWidth="1"/>
    <col min="9985" max="9985" width="16.140625" customWidth="1"/>
    <col min="9986" max="9986" width="3.140625" customWidth="1"/>
    <col min="9987" max="9987" width="12.7109375" customWidth="1"/>
    <col min="9988" max="9988" width="9.5703125" bestFit="1" customWidth="1"/>
    <col min="9989" max="9989" width="9.5703125" customWidth="1"/>
    <col min="9990" max="9991" width="9.140625" customWidth="1"/>
    <col min="9992" max="9992" width="10.5703125" customWidth="1"/>
    <col min="9993" max="9993" width="9.7109375" customWidth="1"/>
    <col min="9994" max="9994" width="2.28515625" customWidth="1"/>
    <col min="9995" max="9997" width="9.140625" customWidth="1"/>
    <col min="9998" max="9998" width="10.7109375" customWidth="1"/>
    <col min="9999" max="9999" width="17.85546875" customWidth="1"/>
    <col min="10000" max="10240" width="9.140625" customWidth="1"/>
    <col min="10241" max="10241" width="16.140625" customWidth="1"/>
    <col min="10242" max="10242" width="3.140625" customWidth="1"/>
    <col min="10243" max="10243" width="12.7109375" customWidth="1"/>
    <col min="10244" max="10244" width="9.5703125" bestFit="1" customWidth="1"/>
    <col min="10245" max="10245" width="9.5703125" customWidth="1"/>
    <col min="10246" max="10247" width="9.140625" customWidth="1"/>
    <col min="10248" max="10248" width="10.5703125" customWidth="1"/>
    <col min="10249" max="10249" width="9.7109375" customWidth="1"/>
    <col min="10250" max="10250" width="2.28515625" customWidth="1"/>
    <col min="10251" max="10253" width="9.140625" customWidth="1"/>
    <col min="10254" max="10254" width="10.7109375" customWidth="1"/>
    <col min="10255" max="10255" width="17.85546875" customWidth="1"/>
    <col min="10256" max="10496" width="9.140625" customWidth="1"/>
    <col min="10497" max="10497" width="16.140625" customWidth="1"/>
    <col min="10498" max="10498" width="3.140625" customWidth="1"/>
    <col min="10499" max="10499" width="12.7109375" customWidth="1"/>
    <col min="10500" max="10500" width="9.5703125" bestFit="1" customWidth="1"/>
    <col min="10501" max="10501" width="9.5703125" customWidth="1"/>
    <col min="10502" max="10503" width="9.140625" customWidth="1"/>
    <col min="10504" max="10504" width="10.5703125" customWidth="1"/>
    <col min="10505" max="10505" width="9.7109375" customWidth="1"/>
    <col min="10506" max="10506" width="2.28515625" customWidth="1"/>
    <col min="10507" max="10509" width="9.140625" customWidth="1"/>
    <col min="10510" max="10510" width="10.7109375" customWidth="1"/>
    <col min="10511" max="10511" width="17.85546875" customWidth="1"/>
    <col min="10512" max="10752" width="9.140625" customWidth="1"/>
    <col min="10753" max="10753" width="16.140625" customWidth="1"/>
    <col min="10754" max="10754" width="3.140625" customWidth="1"/>
    <col min="10755" max="10755" width="12.7109375" customWidth="1"/>
    <col min="10756" max="10756" width="9.5703125" bestFit="1" customWidth="1"/>
    <col min="10757" max="10757" width="9.5703125" customWidth="1"/>
    <col min="10758" max="10759" width="9.140625" customWidth="1"/>
    <col min="10760" max="10760" width="10.5703125" customWidth="1"/>
    <col min="10761" max="10761" width="9.7109375" customWidth="1"/>
    <col min="10762" max="10762" width="2.28515625" customWidth="1"/>
    <col min="10763" max="10765" width="9.140625" customWidth="1"/>
    <col min="10766" max="10766" width="10.7109375" customWidth="1"/>
    <col min="10767" max="10767" width="17.85546875" customWidth="1"/>
    <col min="10768" max="11008" width="9.140625" customWidth="1"/>
    <col min="11009" max="11009" width="16.140625" customWidth="1"/>
    <col min="11010" max="11010" width="3.140625" customWidth="1"/>
    <col min="11011" max="11011" width="12.7109375" customWidth="1"/>
    <col min="11012" max="11012" width="9.5703125" bestFit="1" customWidth="1"/>
    <col min="11013" max="11013" width="9.5703125" customWidth="1"/>
    <col min="11014" max="11015" width="9.140625" customWidth="1"/>
    <col min="11016" max="11016" width="10.5703125" customWidth="1"/>
    <col min="11017" max="11017" width="9.7109375" customWidth="1"/>
    <col min="11018" max="11018" width="2.28515625" customWidth="1"/>
    <col min="11019" max="11021" width="9.140625" customWidth="1"/>
    <col min="11022" max="11022" width="10.7109375" customWidth="1"/>
    <col min="11023" max="11023" width="17.85546875" customWidth="1"/>
    <col min="11024" max="11264" width="9.140625" customWidth="1"/>
    <col min="11265" max="11265" width="16.140625" customWidth="1"/>
    <col min="11266" max="11266" width="3.140625" customWidth="1"/>
    <col min="11267" max="11267" width="12.7109375" customWidth="1"/>
    <col min="11268" max="11268" width="9.5703125" bestFit="1" customWidth="1"/>
    <col min="11269" max="11269" width="9.5703125" customWidth="1"/>
    <col min="11270" max="11271" width="9.140625" customWidth="1"/>
    <col min="11272" max="11272" width="10.5703125" customWidth="1"/>
    <col min="11273" max="11273" width="9.7109375" customWidth="1"/>
    <col min="11274" max="11274" width="2.28515625" customWidth="1"/>
    <col min="11275" max="11277" width="9.140625" customWidth="1"/>
    <col min="11278" max="11278" width="10.7109375" customWidth="1"/>
    <col min="11279" max="11279" width="17.85546875" customWidth="1"/>
    <col min="11280" max="11520" width="9.140625" customWidth="1"/>
    <col min="11521" max="11521" width="16.140625" customWidth="1"/>
    <col min="11522" max="11522" width="3.140625" customWidth="1"/>
    <col min="11523" max="11523" width="12.7109375" customWidth="1"/>
    <col min="11524" max="11524" width="9.5703125" bestFit="1" customWidth="1"/>
    <col min="11525" max="11525" width="9.5703125" customWidth="1"/>
    <col min="11526" max="11527" width="9.140625" customWidth="1"/>
    <col min="11528" max="11528" width="10.5703125" customWidth="1"/>
    <col min="11529" max="11529" width="9.7109375" customWidth="1"/>
    <col min="11530" max="11530" width="2.28515625" customWidth="1"/>
    <col min="11531" max="11533" width="9.140625" customWidth="1"/>
    <col min="11534" max="11534" width="10.7109375" customWidth="1"/>
    <col min="11535" max="11535" width="17.85546875" customWidth="1"/>
    <col min="11536" max="11776" width="9.140625" customWidth="1"/>
    <col min="11777" max="11777" width="16.140625" customWidth="1"/>
    <col min="11778" max="11778" width="3.140625" customWidth="1"/>
    <col min="11779" max="11779" width="12.7109375" customWidth="1"/>
    <col min="11780" max="11780" width="9.5703125" bestFit="1" customWidth="1"/>
    <col min="11781" max="11781" width="9.5703125" customWidth="1"/>
    <col min="11782" max="11783" width="9.140625" customWidth="1"/>
    <col min="11784" max="11784" width="10.5703125" customWidth="1"/>
    <col min="11785" max="11785" width="9.7109375" customWidth="1"/>
    <col min="11786" max="11786" width="2.28515625" customWidth="1"/>
    <col min="11787" max="11789" width="9.140625" customWidth="1"/>
    <col min="11790" max="11790" width="10.7109375" customWidth="1"/>
    <col min="11791" max="11791" width="17.85546875" customWidth="1"/>
    <col min="11792" max="12032" width="9.140625" customWidth="1"/>
    <col min="12033" max="12033" width="16.140625" customWidth="1"/>
    <col min="12034" max="12034" width="3.140625" customWidth="1"/>
    <col min="12035" max="12035" width="12.7109375" customWidth="1"/>
    <col min="12036" max="12036" width="9.5703125" bestFit="1" customWidth="1"/>
    <col min="12037" max="12037" width="9.5703125" customWidth="1"/>
    <col min="12038" max="12039" width="9.140625" customWidth="1"/>
    <col min="12040" max="12040" width="10.5703125" customWidth="1"/>
    <col min="12041" max="12041" width="9.7109375" customWidth="1"/>
    <col min="12042" max="12042" width="2.28515625" customWidth="1"/>
    <col min="12043" max="12045" width="9.140625" customWidth="1"/>
    <col min="12046" max="12046" width="10.7109375" customWidth="1"/>
    <col min="12047" max="12047" width="17.85546875" customWidth="1"/>
    <col min="12048" max="12288" width="9.140625" customWidth="1"/>
    <col min="12289" max="12289" width="16.140625" customWidth="1"/>
    <col min="12290" max="12290" width="3.140625" customWidth="1"/>
    <col min="12291" max="12291" width="12.7109375" customWidth="1"/>
    <col min="12292" max="12292" width="9.5703125" bestFit="1" customWidth="1"/>
    <col min="12293" max="12293" width="9.5703125" customWidth="1"/>
    <col min="12294" max="12295" width="9.140625" customWidth="1"/>
    <col min="12296" max="12296" width="10.5703125" customWidth="1"/>
    <col min="12297" max="12297" width="9.7109375" customWidth="1"/>
    <col min="12298" max="12298" width="2.28515625" customWidth="1"/>
    <col min="12299" max="12301" width="9.140625" customWidth="1"/>
    <col min="12302" max="12302" width="10.7109375" customWidth="1"/>
    <col min="12303" max="12303" width="17.85546875" customWidth="1"/>
    <col min="12304" max="12544" width="9.140625" customWidth="1"/>
    <col min="12545" max="12545" width="16.140625" customWidth="1"/>
    <col min="12546" max="12546" width="3.140625" customWidth="1"/>
    <col min="12547" max="12547" width="12.7109375" customWidth="1"/>
    <col min="12548" max="12548" width="9.5703125" bestFit="1" customWidth="1"/>
    <col min="12549" max="12549" width="9.5703125" customWidth="1"/>
    <col min="12550" max="12551" width="9.140625" customWidth="1"/>
    <col min="12552" max="12552" width="10.5703125" customWidth="1"/>
    <col min="12553" max="12553" width="9.7109375" customWidth="1"/>
    <col min="12554" max="12554" width="2.28515625" customWidth="1"/>
    <col min="12555" max="12557" width="9.140625" customWidth="1"/>
    <col min="12558" max="12558" width="10.7109375" customWidth="1"/>
    <col min="12559" max="12559" width="17.85546875" customWidth="1"/>
    <col min="12560" max="12800" width="9.140625" customWidth="1"/>
    <col min="12801" max="12801" width="16.140625" customWidth="1"/>
    <col min="12802" max="12802" width="3.140625" customWidth="1"/>
    <col min="12803" max="12803" width="12.7109375" customWidth="1"/>
    <col min="12804" max="12804" width="9.5703125" bestFit="1" customWidth="1"/>
    <col min="12805" max="12805" width="9.5703125" customWidth="1"/>
    <col min="12806" max="12807" width="9.140625" customWidth="1"/>
    <col min="12808" max="12808" width="10.5703125" customWidth="1"/>
    <col min="12809" max="12809" width="9.7109375" customWidth="1"/>
    <col min="12810" max="12810" width="2.28515625" customWidth="1"/>
    <col min="12811" max="12813" width="9.140625" customWidth="1"/>
    <col min="12814" max="12814" width="10.7109375" customWidth="1"/>
    <col min="12815" max="12815" width="17.85546875" customWidth="1"/>
    <col min="12816" max="13056" width="9.140625" customWidth="1"/>
    <col min="13057" max="13057" width="16.140625" customWidth="1"/>
    <col min="13058" max="13058" width="3.140625" customWidth="1"/>
    <col min="13059" max="13059" width="12.7109375" customWidth="1"/>
    <col min="13060" max="13060" width="9.5703125" bestFit="1" customWidth="1"/>
    <col min="13061" max="13061" width="9.5703125" customWidth="1"/>
    <col min="13062" max="13063" width="9.140625" customWidth="1"/>
    <col min="13064" max="13064" width="10.5703125" customWidth="1"/>
    <col min="13065" max="13065" width="9.7109375" customWidth="1"/>
    <col min="13066" max="13066" width="2.28515625" customWidth="1"/>
    <col min="13067" max="13069" width="9.140625" customWidth="1"/>
    <col min="13070" max="13070" width="10.7109375" customWidth="1"/>
    <col min="13071" max="13071" width="17.85546875" customWidth="1"/>
    <col min="13072" max="13312" width="9.140625" customWidth="1"/>
    <col min="13313" max="13313" width="16.140625" customWidth="1"/>
    <col min="13314" max="13314" width="3.140625" customWidth="1"/>
    <col min="13315" max="13315" width="12.7109375" customWidth="1"/>
    <col min="13316" max="13316" width="9.5703125" bestFit="1" customWidth="1"/>
    <col min="13317" max="13317" width="9.5703125" customWidth="1"/>
    <col min="13318" max="13319" width="9.140625" customWidth="1"/>
    <col min="13320" max="13320" width="10.5703125" customWidth="1"/>
    <col min="13321" max="13321" width="9.7109375" customWidth="1"/>
    <col min="13322" max="13322" width="2.28515625" customWidth="1"/>
    <col min="13323" max="13325" width="9.140625" customWidth="1"/>
    <col min="13326" max="13326" width="10.7109375" customWidth="1"/>
    <col min="13327" max="13327" width="17.85546875" customWidth="1"/>
    <col min="13328" max="13568" width="9.140625" customWidth="1"/>
    <col min="13569" max="13569" width="16.140625" customWidth="1"/>
    <col min="13570" max="13570" width="3.140625" customWidth="1"/>
    <col min="13571" max="13571" width="12.7109375" customWidth="1"/>
    <col min="13572" max="13572" width="9.5703125" bestFit="1" customWidth="1"/>
    <col min="13573" max="13573" width="9.5703125" customWidth="1"/>
    <col min="13574" max="13575" width="9.140625" customWidth="1"/>
    <col min="13576" max="13576" width="10.5703125" customWidth="1"/>
    <col min="13577" max="13577" width="9.7109375" customWidth="1"/>
    <col min="13578" max="13578" width="2.28515625" customWidth="1"/>
    <col min="13579" max="13581" width="9.140625" customWidth="1"/>
    <col min="13582" max="13582" width="10.7109375" customWidth="1"/>
    <col min="13583" max="13583" width="17.85546875" customWidth="1"/>
    <col min="13584" max="13824" width="9.140625" customWidth="1"/>
    <col min="13825" max="13825" width="16.140625" customWidth="1"/>
    <col min="13826" max="13826" width="3.140625" customWidth="1"/>
    <col min="13827" max="13827" width="12.7109375" customWidth="1"/>
    <col min="13828" max="13828" width="9.5703125" bestFit="1" customWidth="1"/>
    <col min="13829" max="13829" width="9.5703125" customWidth="1"/>
    <col min="13830" max="13831" width="9.140625" customWidth="1"/>
    <col min="13832" max="13832" width="10.5703125" customWidth="1"/>
    <col min="13833" max="13833" width="9.7109375" customWidth="1"/>
    <col min="13834" max="13834" width="2.28515625" customWidth="1"/>
    <col min="13835" max="13837" width="9.140625" customWidth="1"/>
    <col min="13838" max="13838" width="10.7109375" customWidth="1"/>
    <col min="13839" max="13839" width="17.85546875" customWidth="1"/>
    <col min="13840" max="14080" width="9.140625" customWidth="1"/>
    <col min="14081" max="14081" width="16.140625" customWidth="1"/>
    <col min="14082" max="14082" width="3.140625" customWidth="1"/>
    <col min="14083" max="14083" width="12.7109375" customWidth="1"/>
    <col min="14084" max="14084" width="9.5703125" bestFit="1" customWidth="1"/>
    <col min="14085" max="14085" width="9.5703125" customWidth="1"/>
    <col min="14086" max="14087" width="9.140625" customWidth="1"/>
    <col min="14088" max="14088" width="10.5703125" customWidth="1"/>
    <col min="14089" max="14089" width="9.7109375" customWidth="1"/>
    <col min="14090" max="14090" width="2.28515625" customWidth="1"/>
    <col min="14091" max="14093" width="9.140625" customWidth="1"/>
    <col min="14094" max="14094" width="10.7109375" customWidth="1"/>
    <col min="14095" max="14095" width="17.85546875" customWidth="1"/>
    <col min="14096" max="14336" width="9.140625" customWidth="1"/>
    <col min="14337" max="14337" width="16.140625" customWidth="1"/>
    <col min="14338" max="14338" width="3.140625" customWidth="1"/>
    <col min="14339" max="14339" width="12.7109375" customWidth="1"/>
    <col min="14340" max="14340" width="9.5703125" bestFit="1" customWidth="1"/>
    <col min="14341" max="14341" width="9.5703125" customWidth="1"/>
    <col min="14342" max="14343" width="9.140625" customWidth="1"/>
    <col min="14344" max="14344" width="10.5703125" customWidth="1"/>
    <col min="14345" max="14345" width="9.7109375" customWidth="1"/>
    <col min="14346" max="14346" width="2.28515625" customWidth="1"/>
    <col min="14347" max="14349" width="9.140625" customWidth="1"/>
    <col min="14350" max="14350" width="10.7109375" customWidth="1"/>
    <col min="14351" max="14351" width="17.85546875" customWidth="1"/>
    <col min="14352" max="14592" width="9.140625" customWidth="1"/>
    <col min="14593" max="14593" width="16.140625" customWidth="1"/>
    <col min="14594" max="14594" width="3.140625" customWidth="1"/>
    <col min="14595" max="14595" width="12.7109375" customWidth="1"/>
    <col min="14596" max="14596" width="9.5703125" bestFit="1" customWidth="1"/>
    <col min="14597" max="14597" width="9.5703125" customWidth="1"/>
    <col min="14598" max="14599" width="9.140625" customWidth="1"/>
    <col min="14600" max="14600" width="10.5703125" customWidth="1"/>
    <col min="14601" max="14601" width="9.7109375" customWidth="1"/>
    <col min="14602" max="14602" width="2.28515625" customWidth="1"/>
    <col min="14603" max="14605" width="9.140625" customWidth="1"/>
    <col min="14606" max="14606" width="10.7109375" customWidth="1"/>
    <col min="14607" max="14607" width="17.85546875" customWidth="1"/>
    <col min="14608" max="14848" width="9.140625" customWidth="1"/>
    <col min="14849" max="14849" width="16.140625" customWidth="1"/>
    <col min="14850" max="14850" width="3.140625" customWidth="1"/>
    <col min="14851" max="14851" width="12.7109375" customWidth="1"/>
    <col min="14852" max="14852" width="9.5703125" bestFit="1" customWidth="1"/>
    <col min="14853" max="14853" width="9.5703125" customWidth="1"/>
    <col min="14854" max="14855" width="9.140625" customWidth="1"/>
    <col min="14856" max="14856" width="10.5703125" customWidth="1"/>
    <col min="14857" max="14857" width="9.7109375" customWidth="1"/>
    <col min="14858" max="14858" width="2.28515625" customWidth="1"/>
    <col min="14859" max="14861" width="9.140625" customWidth="1"/>
    <col min="14862" max="14862" width="10.7109375" customWidth="1"/>
    <col min="14863" max="14863" width="17.85546875" customWidth="1"/>
    <col min="14864" max="15104" width="9.140625" customWidth="1"/>
    <col min="15105" max="15105" width="16.140625" customWidth="1"/>
    <col min="15106" max="15106" width="3.140625" customWidth="1"/>
    <col min="15107" max="15107" width="12.7109375" customWidth="1"/>
    <col min="15108" max="15108" width="9.5703125" bestFit="1" customWidth="1"/>
    <col min="15109" max="15109" width="9.5703125" customWidth="1"/>
    <col min="15110" max="15111" width="9.140625" customWidth="1"/>
    <col min="15112" max="15112" width="10.5703125" customWidth="1"/>
    <col min="15113" max="15113" width="9.7109375" customWidth="1"/>
    <col min="15114" max="15114" width="2.28515625" customWidth="1"/>
    <col min="15115" max="15117" width="9.140625" customWidth="1"/>
    <col min="15118" max="15118" width="10.7109375" customWidth="1"/>
    <col min="15119" max="15119" width="17.85546875" customWidth="1"/>
    <col min="15120" max="15360" width="9.140625" customWidth="1"/>
    <col min="15361" max="15361" width="16.140625" customWidth="1"/>
    <col min="15362" max="15362" width="3.140625" customWidth="1"/>
    <col min="15363" max="15363" width="12.7109375" customWidth="1"/>
    <col min="15364" max="15364" width="9.5703125" bestFit="1" customWidth="1"/>
    <col min="15365" max="15365" width="9.5703125" customWidth="1"/>
    <col min="15366" max="15367" width="9.140625" customWidth="1"/>
    <col min="15368" max="15368" width="10.5703125" customWidth="1"/>
    <col min="15369" max="15369" width="9.7109375" customWidth="1"/>
    <col min="15370" max="15370" width="2.28515625" customWidth="1"/>
    <col min="15371" max="15373" width="9.140625" customWidth="1"/>
    <col min="15374" max="15374" width="10.7109375" customWidth="1"/>
    <col min="15375" max="15375" width="17.85546875" customWidth="1"/>
    <col min="15376" max="15616" width="9.140625" customWidth="1"/>
    <col min="15617" max="15617" width="16.140625" customWidth="1"/>
    <col min="15618" max="15618" width="3.140625" customWidth="1"/>
    <col min="15619" max="15619" width="12.7109375" customWidth="1"/>
    <col min="15620" max="15620" width="9.5703125" bestFit="1" customWidth="1"/>
    <col min="15621" max="15621" width="9.5703125" customWidth="1"/>
    <col min="15622" max="15623" width="9.140625" customWidth="1"/>
    <col min="15624" max="15624" width="10.5703125" customWidth="1"/>
    <col min="15625" max="15625" width="9.7109375" customWidth="1"/>
    <col min="15626" max="15626" width="2.28515625" customWidth="1"/>
    <col min="15627" max="15629" width="9.140625" customWidth="1"/>
    <col min="15630" max="15630" width="10.7109375" customWidth="1"/>
    <col min="15631" max="15631" width="17.85546875" customWidth="1"/>
    <col min="15632" max="15872" width="9.140625" customWidth="1"/>
    <col min="15873" max="15873" width="16.140625" customWidth="1"/>
    <col min="15874" max="15874" width="3.140625" customWidth="1"/>
    <col min="15875" max="15875" width="12.7109375" customWidth="1"/>
    <col min="15876" max="15876" width="9.5703125" bestFit="1" customWidth="1"/>
    <col min="15877" max="15877" width="9.5703125" customWidth="1"/>
    <col min="15878" max="15879" width="9.140625" customWidth="1"/>
    <col min="15880" max="15880" width="10.5703125" customWidth="1"/>
    <col min="15881" max="15881" width="9.7109375" customWidth="1"/>
    <col min="15882" max="15882" width="2.28515625" customWidth="1"/>
    <col min="15883" max="15885" width="9.140625" customWidth="1"/>
    <col min="15886" max="15886" width="10.7109375" customWidth="1"/>
    <col min="15887" max="15887" width="17.85546875" customWidth="1"/>
    <col min="15888" max="16128" width="9.140625" customWidth="1"/>
    <col min="16129" max="16129" width="16.140625" customWidth="1"/>
    <col min="16130" max="16130" width="3.140625" customWidth="1"/>
    <col min="16131" max="16131" width="12.7109375" customWidth="1"/>
    <col min="16132" max="16132" width="9.5703125" bestFit="1" customWidth="1"/>
    <col min="16133" max="16133" width="9.5703125" customWidth="1"/>
    <col min="16134" max="16135" width="9.140625" customWidth="1"/>
    <col min="16136" max="16136" width="10.5703125" customWidth="1"/>
    <col min="16137" max="16137" width="9.7109375" customWidth="1"/>
    <col min="16138" max="16138" width="2.28515625" customWidth="1"/>
    <col min="16139" max="16141" width="9.140625" customWidth="1"/>
    <col min="16142" max="16142" width="10.7109375" customWidth="1"/>
    <col min="16143" max="16143" width="17.85546875" customWidth="1"/>
    <col min="16144" max="16384" width="9.140625" customWidth="1"/>
  </cols>
  <sheetData>
    <row r="1" spans="1:16" ht="21" customHeight="1">
      <c r="A1" s="449" t="s">
        <v>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"/>
      <c r="N1" s="4"/>
      <c r="O1" s="4"/>
      <c r="P1" s="2"/>
    </row>
    <row r="2" spans="1:16" ht="20.25">
      <c r="A2" s="282" t="s">
        <v>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5"/>
      <c r="N2" s="5"/>
      <c r="O2" s="5"/>
      <c r="P2" s="6"/>
    </row>
    <row r="3" spans="1:16" ht="15.75">
      <c r="A3" s="7"/>
      <c r="B3" s="8"/>
      <c r="C3" s="8"/>
      <c r="D3" s="8"/>
      <c r="E3" s="8"/>
      <c r="F3" s="8"/>
      <c r="G3" s="8"/>
      <c r="H3" s="8"/>
      <c r="I3" s="8"/>
      <c r="J3" s="8"/>
      <c r="K3" s="2"/>
      <c r="L3" s="2"/>
      <c r="M3" s="2"/>
      <c r="N3" s="2"/>
      <c r="O3" s="2"/>
      <c r="P3" s="2"/>
    </row>
    <row r="4" spans="1:16" ht="26.25">
      <c r="A4" s="9" t="s">
        <v>147</v>
      </c>
      <c r="B4" s="10"/>
      <c r="C4" s="10"/>
      <c r="D4" s="11"/>
      <c r="E4" s="11"/>
      <c r="F4" s="11"/>
      <c r="G4" s="11"/>
      <c r="H4" s="11"/>
      <c r="I4" s="11"/>
      <c r="J4" s="2"/>
      <c r="K4" s="451"/>
      <c r="L4" s="451"/>
      <c r="M4" s="451"/>
      <c r="N4" s="451"/>
      <c r="O4" s="451"/>
    </row>
    <row r="5" spans="1:16" ht="25.5">
      <c r="A5" s="283" t="s">
        <v>69</v>
      </c>
      <c r="B5" s="14"/>
      <c r="C5" s="14"/>
      <c r="D5" s="14"/>
      <c r="E5" s="14"/>
      <c r="F5" s="14"/>
      <c r="G5" s="14"/>
      <c r="H5" s="14"/>
      <c r="I5" s="2"/>
      <c r="J5" s="2"/>
      <c r="K5" s="15" t="s">
        <v>28</v>
      </c>
      <c r="L5" s="16" t="s">
        <v>4</v>
      </c>
      <c r="M5" s="452">
        <v>43496</v>
      </c>
      <c r="N5" s="452"/>
      <c r="O5" s="284"/>
      <c r="P5" s="2"/>
    </row>
    <row r="6" spans="1:16">
      <c r="A6" s="20"/>
      <c r="B6" s="20"/>
      <c r="C6" s="20"/>
      <c r="D6" s="20"/>
      <c r="E6" s="20"/>
      <c r="F6" s="20"/>
      <c r="G6" s="20"/>
      <c r="H6" s="20"/>
      <c r="I6" s="2"/>
      <c r="J6" s="2"/>
      <c r="K6" s="2"/>
      <c r="L6" s="60"/>
      <c r="M6" s="2"/>
      <c r="N6" s="2"/>
      <c r="O6" s="2"/>
      <c r="P6" s="2"/>
    </row>
    <row r="7" spans="1:16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21"/>
    </row>
    <row r="8" spans="1:16">
      <c r="A8" s="20"/>
      <c r="B8" s="20"/>
      <c r="C8" s="20"/>
      <c r="D8" s="20"/>
      <c r="E8" s="20"/>
      <c r="F8" s="20"/>
      <c r="G8" s="20"/>
      <c r="H8" s="20"/>
      <c r="I8" s="21"/>
      <c r="J8" s="21"/>
      <c r="K8" s="21"/>
      <c r="L8" s="21"/>
      <c r="M8" s="21"/>
      <c r="N8" s="21"/>
      <c r="O8" s="21"/>
      <c r="P8" s="21"/>
    </row>
    <row r="9" spans="1:16">
      <c r="A9" s="186"/>
      <c r="B9" s="187"/>
      <c r="C9" s="186"/>
      <c r="D9" s="493" t="s">
        <v>81</v>
      </c>
      <c r="E9" s="493"/>
      <c r="F9" s="493"/>
      <c r="G9" s="493"/>
      <c r="H9" s="188"/>
      <c r="I9" s="285" t="s">
        <v>71</v>
      </c>
      <c r="J9" s="286"/>
      <c r="K9" s="191" t="s">
        <v>72</v>
      </c>
      <c r="L9" s="192"/>
      <c r="M9" s="191" t="s">
        <v>72</v>
      </c>
      <c r="N9" s="192"/>
      <c r="O9" s="468" t="s">
        <v>73</v>
      </c>
      <c r="P9" s="21"/>
    </row>
    <row r="10" spans="1:16">
      <c r="A10" s="193" t="s">
        <v>74</v>
      </c>
      <c r="B10" s="64" t="s">
        <v>75</v>
      </c>
      <c r="C10" s="193" t="s">
        <v>76</v>
      </c>
      <c r="D10" s="195" t="s">
        <v>77</v>
      </c>
      <c r="E10" s="195" t="s">
        <v>78</v>
      </c>
      <c r="F10" s="195" t="s">
        <v>79</v>
      </c>
      <c r="G10" s="195" t="s">
        <v>80</v>
      </c>
      <c r="H10" s="195" t="s">
        <v>148</v>
      </c>
      <c r="I10" s="287"/>
      <c r="J10" s="288"/>
      <c r="K10" s="198" t="s">
        <v>81</v>
      </c>
      <c r="L10" s="199" t="s">
        <v>36</v>
      </c>
      <c r="M10" s="198" t="s">
        <v>82</v>
      </c>
      <c r="N10" s="199" t="s">
        <v>36</v>
      </c>
      <c r="O10" s="468"/>
      <c r="P10" s="21"/>
    </row>
    <row r="11" spans="1:16">
      <c r="A11" s="102"/>
      <c r="B11" s="21"/>
      <c r="C11" s="102"/>
      <c r="D11" s="252"/>
      <c r="E11" s="21"/>
      <c r="F11" s="21"/>
      <c r="G11" s="21"/>
      <c r="H11" s="21"/>
      <c r="I11" s="247"/>
      <c r="J11" s="102"/>
      <c r="K11" s="82"/>
      <c r="L11" s="21"/>
      <c r="M11" s="102"/>
      <c r="N11" s="21"/>
      <c r="O11" s="102"/>
      <c r="P11" s="208"/>
    </row>
    <row r="12" spans="1:16" ht="12" customHeight="1">
      <c r="A12" s="492" t="s">
        <v>92</v>
      </c>
      <c r="B12" s="511" t="s">
        <v>319</v>
      </c>
      <c r="C12" s="512" t="s">
        <v>149</v>
      </c>
      <c r="D12" s="211"/>
      <c r="E12" s="211"/>
      <c r="F12" s="211">
        <v>72</v>
      </c>
      <c r="G12" s="211"/>
      <c r="H12" s="211"/>
      <c r="I12" s="212">
        <f>SUM(D12:G12)*10.764</f>
        <v>775.00799999999992</v>
      </c>
      <c r="J12" s="82"/>
      <c r="K12" s="213"/>
      <c r="L12" s="72"/>
      <c r="M12" s="214"/>
      <c r="N12" s="72"/>
      <c r="O12" s="214"/>
      <c r="P12" s="21"/>
    </row>
    <row r="13" spans="1:16" ht="12.75" customHeight="1">
      <c r="A13" s="492"/>
      <c r="B13" s="513" t="s">
        <v>319</v>
      </c>
      <c r="C13" s="512" t="s">
        <v>150</v>
      </c>
      <c r="D13" s="94"/>
      <c r="E13" s="94"/>
      <c r="F13" s="94">
        <v>74</v>
      </c>
      <c r="G13" s="94"/>
      <c r="H13" s="94"/>
      <c r="I13" s="216">
        <f>SUM(D13:G13)*10.764</f>
        <v>796.53599999999994</v>
      </c>
      <c r="J13" s="82"/>
      <c r="K13" s="82"/>
      <c r="L13" s="21"/>
      <c r="M13" s="102"/>
      <c r="N13" s="21"/>
      <c r="O13" s="102"/>
      <c r="P13" s="21"/>
    </row>
    <row r="14" spans="1:16" ht="12.75" customHeight="1">
      <c r="A14" s="492"/>
      <c r="B14" s="513" t="s">
        <v>319</v>
      </c>
      <c r="C14" s="512" t="s">
        <v>151</v>
      </c>
      <c r="D14" s="94">
        <v>53</v>
      </c>
      <c r="E14" s="94"/>
      <c r="F14" s="94"/>
      <c r="G14" s="94"/>
      <c r="H14" s="94"/>
      <c r="I14" s="216">
        <f>SUM(D14:G14)*10.764</f>
        <v>570.49199999999996</v>
      </c>
      <c r="J14" s="82"/>
      <c r="K14" s="82"/>
      <c r="L14" s="21"/>
      <c r="M14" s="102"/>
      <c r="N14" s="21"/>
      <c r="O14" s="102"/>
      <c r="P14" s="21"/>
    </row>
    <row r="15" spans="1:16" ht="12.75" customHeight="1">
      <c r="A15" s="492"/>
      <c r="B15" s="513" t="s">
        <v>319</v>
      </c>
      <c r="C15" s="512" t="s">
        <v>152</v>
      </c>
      <c r="D15" s="94"/>
      <c r="E15" s="94"/>
      <c r="F15" s="94">
        <v>78</v>
      </c>
      <c r="G15" s="94"/>
      <c r="H15" s="94"/>
      <c r="I15" s="216">
        <f>SUM(D15:G15)*10.764</f>
        <v>839.59199999999998</v>
      </c>
      <c r="J15" s="82"/>
      <c r="K15" s="82"/>
      <c r="L15" s="21"/>
      <c r="M15" s="102"/>
      <c r="N15" s="21"/>
      <c r="O15" s="102"/>
      <c r="P15" s="21"/>
    </row>
    <row r="16" spans="1:16" ht="12.75" customHeight="1">
      <c r="A16" s="492"/>
      <c r="B16" s="513" t="s">
        <v>319</v>
      </c>
      <c r="C16" s="512" t="s">
        <v>153</v>
      </c>
      <c r="D16" s="94"/>
      <c r="E16" s="94"/>
      <c r="F16" s="94"/>
      <c r="H16">
        <v>104</v>
      </c>
      <c r="I16" s="216">
        <f>SUM(D16:H16)*10.764</f>
        <v>1119.4559999999999</v>
      </c>
      <c r="J16" s="82"/>
      <c r="K16" s="82"/>
      <c r="L16" s="21"/>
      <c r="M16" s="102"/>
      <c r="N16" s="21"/>
      <c r="O16" s="102"/>
      <c r="P16" s="21"/>
    </row>
    <row r="17" spans="1:16" ht="12.75" customHeight="1">
      <c r="A17" s="492"/>
      <c r="B17" s="513" t="s">
        <v>319</v>
      </c>
      <c r="C17" s="512" t="s">
        <v>154</v>
      </c>
      <c r="D17" s="94"/>
      <c r="E17" s="94"/>
      <c r="F17" s="94"/>
      <c r="G17" s="94">
        <v>99</v>
      </c>
      <c r="H17" s="94"/>
      <c r="I17" s="216">
        <f>SUM(D17:G17)*10.764</f>
        <v>1065.636</v>
      </c>
      <c r="J17" s="82"/>
      <c r="K17" s="82"/>
      <c r="L17" s="21"/>
      <c r="M17" s="102"/>
      <c r="N17" s="21"/>
      <c r="O17" s="102"/>
      <c r="P17" s="21"/>
    </row>
    <row r="18" spans="1:16" ht="12.75" customHeight="1">
      <c r="A18" s="492"/>
      <c r="B18" s="215"/>
      <c r="C18" s="201"/>
      <c r="D18" s="94"/>
      <c r="E18" s="94"/>
      <c r="F18" s="94"/>
      <c r="G18" s="94"/>
      <c r="H18" s="94"/>
      <c r="I18" s="216">
        <f>SUM(D18:G18)*10.764</f>
        <v>0</v>
      </c>
      <c r="J18" s="82"/>
      <c r="K18" s="82"/>
      <c r="L18" s="21"/>
      <c r="M18" s="102"/>
      <c r="N18" s="21"/>
      <c r="O18" s="102"/>
      <c r="P18" s="21"/>
    </row>
    <row r="19" spans="1:16" ht="12.75" customHeight="1">
      <c r="A19" s="492"/>
      <c r="B19" s="215"/>
      <c r="C19" s="201"/>
      <c r="D19" s="94"/>
      <c r="E19" s="94"/>
      <c r="F19" s="94"/>
      <c r="G19" s="94"/>
      <c r="H19" s="94"/>
      <c r="I19" s="216">
        <f>SUM(D19:G19)*10.764</f>
        <v>0</v>
      </c>
      <c r="J19" s="82"/>
      <c r="K19" s="82"/>
      <c r="L19" s="21"/>
      <c r="M19" s="102"/>
      <c r="N19" s="21"/>
      <c r="O19" s="102"/>
      <c r="P19" s="21"/>
    </row>
    <row r="20" spans="1:16" ht="12.75" customHeight="1">
      <c r="A20" s="289"/>
      <c r="B20" s="290"/>
      <c r="C20" s="231"/>
      <c r="D20" s="230"/>
      <c r="E20" s="230"/>
      <c r="F20" s="230"/>
      <c r="G20" s="252"/>
      <c r="H20" s="252"/>
      <c r="I20" s="207"/>
      <c r="J20" s="82"/>
      <c r="K20" s="255" t="s">
        <v>42</v>
      </c>
      <c r="L20" s="256"/>
      <c r="M20" s="257" t="s">
        <v>98</v>
      </c>
      <c r="N20" s="256"/>
      <c r="O20" s="251"/>
      <c r="P20" s="21"/>
    </row>
    <row r="21" spans="1:16" ht="12.75" customHeight="1">
      <c r="A21" s="221" t="s">
        <v>90</v>
      </c>
      <c r="B21" s="222"/>
      <c r="C21" s="223"/>
      <c r="D21" s="224">
        <f>SUM(D12:D19)</f>
        <v>53</v>
      </c>
      <c r="E21" s="224">
        <f>SUM(E12:E19)</f>
        <v>0</v>
      </c>
      <c r="F21" s="224">
        <f>SUM(F12:F19)</f>
        <v>224</v>
      </c>
      <c r="G21" s="224">
        <f>SUM(G12:G19)</f>
        <v>99</v>
      </c>
      <c r="H21" s="224">
        <f>SUM(H12:H19)</f>
        <v>104</v>
      </c>
      <c r="I21" s="217"/>
      <c r="J21" s="102"/>
      <c r="K21" s="225">
        <f>SUM(D21:H21)</f>
        <v>480</v>
      </c>
      <c r="L21" s="226">
        <f>K21*10.764</f>
        <v>5166.7199999999993</v>
      </c>
      <c r="M21" s="291">
        <v>593</v>
      </c>
      <c r="N21" s="226">
        <f>M21*10.764</f>
        <v>6383.0519999999997</v>
      </c>
      <c r="O21" s="228">
        <f>L21/N21</f>
        <v>0.80944350758853278</v>
      </c>
      <c r="P21" s="21"/>
    </row>
    <row r="22" spans="1:16" ht="12.75" customHeight="1">
      <c r="A22" s="229" t="s">
        <v>91</v>
      </c>
      <c r="B22" s="230"/>
      <c r="C22" s="231"/>
      <c r="D22" s="233">
        <f>COUNT(D12:D19)</f>
        <v>1</v>
      </c>
      <c r="E22" s="233">
        <f>COUNT(E12:E19)</f>
        <v>0</v>
      </c>
      <c r="F22" s="233">
        <f>COUNT(F12:F19)</f>
        <v>3</v>
      </c>
      <c r="G22" s="233">
        <f>COUNT(G12:G19)</f>
        <v>1</v>
      </c>
      <c r="H22" s="233">
        <f>COUNT(H12:H19)</f>
        <v>1</v>
      </c>
      <c r="I22" s="292"/>
      <c r="J22" s="102"/>
      <c r="K22" s="234"/>
      <c r="L22" s="235"/>
      <c r="M22" s="236"/>
      <c r="N22" s="235"/>
      <c r="O22" s="236"/>
      <c r="P22" s="21"/>
    </row>
    <row r="23" spans="1:16" ht="12.75" customHeight="1">
      <c r="A23" s="102"/>
      <c r="B23" s="21"/>
      <c r="C23" s="102"/>
      <c r="D23" s="293"/>
      <c r="E23" s="21"/>
      <c r="F23" s="21"/>
      <c r="G23" s="21"/>
      <c r="H23" s="21"/>
      <c r="I23" s="294"/>
      <c r="J23" s="102"/>
      <c r="K23" s="82"/>
      <c r="L23" s="21"/>
      <c r="M23" s="102"/>
      <c r="N23" s="21"/>
      <c r="O23" s="102"/>
      <c r="P23" s="21"/>
    </row>
    <row r="24" spans="1:16" ht="12.75" customHeight="1">
      <c r="A24" s="492" t="s">
        <v>99</v>
      </c>
      <c r="B24" s="511" t="s">
        <v>319</v>
      </c>
      <c r="C24" s="512" t="s">
        <v>155</v>
      </c>
      <c r="D24" s="211"/>
      <c r="E24" s="211"/>
      <c r="F24" s="211">
        <v>72</v>
      </c>
      <c r="G24" s="211"/>
      <c r="H24" s="211"/>
      <c r="I24" s="212">
        <f>SUM(D24:G24)*10.764</f>
        <v>775.00799999999992</v>
      </c>
      <c r="J24" s="102"/>
      <c r="K24" s="213"/>
      <c r="L24" s="72"/>
      <c r="M24" s="214"/>
      <c r="N24" s="72"/>
      <c r="O24" s="214"/>
      <c r="P24" s="21"/>
    </row>
    <row r="25" spans="1:16" ht="12.75" customHeight="1">
      <c r="A25" s="492"/>
      <c r="B25" s="513" t="s">
        <v>319</v>
      </c>
      <c r="C25" s="512" t="s">
        <v>156</v>
      </c>
      <c r="D25" s="94"/>
      <c r="E25" s="94"/>
      <c r="F25" s="94">
        <v>74</v>
      </c>
      <c r="G25" s="94"/>
      <c r="I25" s="216">
        <f>SUM(D25:H25)*10.764</f>
        <v>796.53599999999994</v>
      </c>
      <c r="J25" s="102"/>
      <c r="K25" s="82"/>
      <c r="L25" s="21"/>
      <c r="M25" s="102"/>
      <c r="N25" s="21"/>
      <c r="O25" s="102"/>
      <c r="P25" s="21"/>
    </row>
    <row r="26" spans="1:16" ht="12.75" customHeight="1">
      <c r="A26" s="492"/>
      <c r="B26" s="513" t="s">
        <v>319</v>
      </c>
      <c r="C26" s="512" t="s">
        <v>157</v>
      </c>
      <c r="D26">
        <v>53</v>
      </c>
      <c r="E26" s="94"/>
      <c r="F26" s="94"/>
      <c r="G26" s="94"/>
      <c r="H26" s="94"/>
      <c r="I26" s="216">
        <f>SUM(D26:G26)*10.764</f>
        <v>570.49199999999996</v>
      </c>
      <c r="J26" s="102"/>
      <c r="K26" s="82"/>
      <c r="L26" s="21"/>
      <c r="M26" s="102"/>
      <c r="N26" s="21"/>
      <c r="O26" s="102"/>
      <c r="P26" s="21"/>
    </row>
    <row r="27" spans="1:16" ht="12.75" customHeight="1">
      <c r="A27" s="492"/>
      <c r="B27" s="513" t="s">
        <v>319</v>
      </c>
      <c r="C27" s="512" t="s">
        <v>158</v>
      </c>
      <c r="D27" s="94"/>
      <c r="E27" s="94"/>
      <c r="F27" s="94">
        <v>78</v>
      </c>
      <c r="G27" s="94"/>
      <c r="H27" s="94"/>
      <c r="I27" s="216">
        <f>SUM(D27:G27)*10.764</f>
        <v>839.59199999999998</v>
      </c>
      <c r="J27" s="102"/>
      <c r="K27" s="82"/>
      <c r="L27" s="21"/>
      <c r="M27" s="102"/>
      <c r="N27" s="21"/>
      <c r="O27" s="102"/>
      <c r="P27" s="21"/>
    </row>
    <row r="28" spans="1:16" ht="12.75" customHeight="1">
      <c r="A28" s="492"/>
      <c r="B28" s="513" t="s">
        <v>319</v>
      </c>
      <c r="C28" s="512" t="s">
        <v>159</v>
      </c>
      <c r="D28" s="94">
        <v>53</v>
      </c>
      <c r="E28" s="94"/>
      <c r="F28" s="94"/>
      <c r="I28" s="216">
        <f>SUM(D28:H28)*10.764</f>
        <v>570.49199999999996</v>
      </c>
      <c r="J28" s="102"/>
      <c r="K28" s="82"/>
      <c r="L28" s="21"/>
      <c r="M28" s="102"/>
      <c r="N28" s="21"/>
      <c r="O28" s="102"/>
      <c r="P28" s="21"/>
    </row>
    <row r="29" spans="1:16" ht="12.75" customHeight="1">
      <c r="A29" s="492"/>
      <c r="B29" s="513" t="s">
        <v>319</v>
      </c>
      <c r="C29" s="512" t="s">
        <v>160</v>
      </c>
      <c r="D29" s="94"/>
      <c r="E29" s="94"/>
      <c r="F29" s="94"/>
      <c r="G29" s="94">
        <v>91</v>
      </c>
      <c r="H29" s="94"/>
      <c r="I29" s="216">
        <f>SUM(D29:G29)*10.764</f>
        <v>979.52399999999989</v>
      </c>
      <c r="J29" s="102"/>
      <c r="K29" s="82"/>
      <c r="L29" s="21"/>
      <c r="M29" s="220"/>
      <c r="N29" s="21"/>
      <c r="O29" s="102"/>
      <c r="P29" s="21"/>
    </row>
    <row r="30" spans="1:16" ht="12.75" customHeight="1">
      <c r="A30" s="492"/>
      <c r="B30" s="215"/>
      <c r="C30" s="201"/>
      <c r="D30" s="94"/>
      <c r="E30" s="94"/>
      <c r="F30" s="94"/>
      <c r="G30" s="94"/>
      <c r="H30" s="94"/>
      <c r="I30" s="216">
        <f>SUM(D30:G30)*10.764</f>
        <v>0</v>
      </c>
      <c r="J30" s="102"/>
      <c r="K30" s="82"/>
      <c r="L30" s="21"/>
      <c r="M30" s="220"/>
      <c r="N30" s="21"/>
      <c r="O30" s="102"/>
      <c r="P30" s="21"/>
    </row>
    <row r="31" spans="1:16" ht="12.75" customHeight="1">
      <c r="A31" s="492"/>
      <c r="B31" s="215"/>
      <c r="C31" s="201"/>
      <c r="D31" s="94"/>
      <c r="E31" s="94"/>
      <c r="F31" s="94"/>
      <c r="G31" s="94"/>
      <c r="H31" s="94"/>
      <c r="I31" s="216">
        <f>SUM(D31:G31)*10.764</f>
        <v>0</v>
      </c>
      <c r="J31" s="102"/>
      <c r="K31" s="82"/>
      <c r="L31" s="21"/>
      <c r="M31" s="220"/>
      <c r="N31" s="21"/>
      <c r="O31" s="102"/>
      <c r="P31" s="21"/>
    </row>
    <row r="32" spans="1:16">
      <c r="A32" s="289"/>
      <c r="B32" s="290"/>
      <c r="C32" s="231"/>
      <c r="D32" s="230"/>
      <c r="E32" s="230"/>
      <c r="F32" s="230"/>
      <c r="G32" s="252"/>
      <c r="H32" s="252"/>
      <c r="I32" s="203"/>
      <c r="J32" s="102"/>
      <c r="K32" s="218" t="s">
        <v>42</v>
      </c>
      <c r="L32" s="219"/>
      <c r="M32" s="220" t="s">
        <v>98</v>
      </c>
      <c r="N32" s="219"/>
      <c r="O32" s="295"/>
      <c r="P32" s="21"/>
    </row>
    <row r="33" spans="1:16">
      <c r="A33" s="221" t="s">
        <v>90</v>
      </c>
      <c r="B33" s="222"/>
      <c r="C33" s="223"/>
      <c r="D33" s="224">
        <f>SUM(D24:D31)</f>
        <v>106</v>
      </c>
      <c r="E33" s="224">
        <f>SUM(E24:E31)</f>
        <v>0</v>
      </c>
      <c r="F33" s="224">
        <f>SUM(F24:F31)</f>
        <v>224</v>
      </c>
      <c r="G33" s="224">
        <f>SUM(G24:G31)</f>
        <v>91</v>
      </c>
      <c r="H33" s="224">
        <f>SUM(H24:H31)</f>
        <v>0</v>
      </c>
      <c r="I33" s="296"/>
      <c r="J33" s="102"/>
      <c r="K33" s="225">
        <f>SUM(D33:H33)</f>
        <v>421</v>
      </c>
      <c r="L33" s="226">
        <f>K33*10.764</f>
        <v>4531.6439999999993</v>
      </c>
      <c r="M33" s="291">
        <v>527</v>
      </c>
      <c r="N33" s="226">
        <f>M33*10.764</f>
        <v>5672.6279999999997</v>
      </c>
      <c r="O33" s="228">
        <f>L33/N33</f>
        <v>0.7988614800759013</v>
      </c>
      <c r="P33" s="21"/>
    </row>
    <row r="34" spans="1:16">
      <c r="A34" s="204" t="s">
        <v>91</v>
      </c>
      <c r="B34" s="20"/>
      <c r="C34" s="201"/>
      <c r="D34" s="233">
        <f>COUNT(D24:D31)</f>
        <v>2</v>
      </c>
      <c r="E34" s="233">
        <f>COUNT(E24:E31)</f>
        <v>0</v>
      </c>
      <c r="F34" s="233">
        <f>COUNT(F24:F31)</f>
        <v>3</v>
      </c>
      <c r="G34" s="233">
        <f>COUNT(G24:G31)</f>
        <v>1</v>
      </c>
      <c r="H34" s="233">
        <f>COUNT(H24:H31)</f>
        <v>0</v>
      </c>
      <c r="I34" s="217"/>
      <c r="J34" s="102"/>
      <c r="K34" s="243"/>
      <c r="L34" s="244"/>
      <c r="M34" s="245"/>
      <c r="N34" s="244"/>
      <c r="O34" s="245"/>
      <c r="P34" s="21"/>
    </row>
    <row r="35" spans="1:16">
      <c r="A35" s="297"/>
      <c r="B35" s="298"/>
      <c r="C35" s="297"/>
      <c r="D35" s="299"/>
      <c r="E35" s="299"/>
      <c r="F35" s="299"/>
      <c r="G35" s="299"/>
      <c r="H35" s="299"/>
      <c r="I35" s="298"/>
      <c r="J35" s="102"/>
      <c r="K35" s="300"/>
      <c r="L35" s="301"/>
      <c r="M35" s="301"/>
      <c r="N35" s="301"/>
      <c r="O35" s="301"/>
      <c r="P35" s="208"/>
    </row>
    <row r="36" spans="1:16" ht="12.75" customHeight="1">
      <c r="A36" s="495" t="s">
        <v>105</v>
      </c>
      <c r="B36" s="511" t="s">
        <v>319</v>
      </c>
      <c r="C36" s="512" t="s">
        <v>161</v>
      </c>
      <c r="D36" s="211"/>
      <c r="E36" s="211"/>
      <c r="F36" s="211">
        <v>72</v>
      </c>
      <c r="G36" s="211"/>
      <c r="H36" s="211"/>
      <c r="I36" s="302">
        <f>SUM(D36:G36)*10.764</f>
        <v>775.00799999999992</v>
      </c>
      <c r="J36" s="102"/>
      <c r="K36" s="82"/>
      <c r="L36" s="21"/>
      <c r="M36" s="102"/>
      <c r="N36" s="21"/>
      <c r="O36" s="102"/>
      <c r="P36" s="208"/>
    </row>
    <row r="37" spans="1:16">
      <c r="A37" s="495"/>
      <c r="B37" s="513" t="s">
        <v>319</v>
      </c>
      <c r="C37" s="512" t="s">
        <v>162</v>
      </c>
      <c r="D37" s="94"/>
      <c r="E37" s="94"/>
      <c r="F37" s="94">
        <v>74</v>
      </c>
      <c r="G37" s="94"/>
      <c r="I37" s="302">
        <f>SUM(D37:H37)*10.764</f>
        <v>796.53599999999994</v>
      </c>
      <c r="J37" s="102"/>
      <c r="K37" s="82"/>
      <c r="L37" s="21"/>
      <c r="M37" s="102"/>
      <c r="N37" s="21"/>
      <c r="O37" s="102"/>
      <c r="P37" s="208"/>
    </row>
    <row r="38" spans="1:16">
      <c r="A38" s="495"/>
      <c r="B38" s="513" t="s">
        <v>319</v>
      </c>
      <c r="C38" s="512" t="s">
        <v>163</v>
      </c>
      <c r="D38">
        <v>53</v>
      </c>
      <c r="E38" s="94"/>
      <c r="F38" s="94"/>
      <c r="G38" s="94"/>
      <c r="H38" s="94"/>
      <c r="I38" s="303">
        <f>SUM(D38:G38)*10.764</f>
        <v>570.49199999999996</v>
      </c>
      <c r="J38" s="102"/>
      <c r="K38" s="82"/>
      <c r="L38" s="21"/>
      <c r="M38" s="102"/>
      <c r="N38" s="21"/>
      <c r="O38" s="102"/>
      <c r="P38" s="208"/>
    </row>
    <row r="39" spans="1:16">
      <c r="A39" s="495"/>
      <c r="B39" s="513" t="s">
        <v>319</v>
      </c>
      <c r="C39" s="512" t="s">
        <v>164</v>
      </c>
      <c r="D39" s="94"/>
      <c r="E39" s="94"/>
      <c r="F39" s="94">
        <v>78</v>
      </c>
      <c r="G39" s="94"/>
      <c r="H39" s="94"/>
      <c r="I39" s="216">
        <f>SUM(D39:G39)*10.764</f>
        <v>839.59199999999998</v>
      </c>
      <c r="J39" s="102"/>
      <c r="K39" s="82"/>
      <c r="L39" s="21"/>
      <c r="M39" s="102"/>
      <c r="N39" s="21"/>
      <c r="O39" s="102"/>
      <c r="P39" s="208"/>
    </row>
    <row r="40" spans="1:16">
      <c r="A40" s="495"/>
      <c r="B40" s="513" t="s">
        <v>319</v>
      </c>
      <c r="C40" s="512" t="s">
        <v>165</v>
      </c>
      <c r="D40" s="94">
        <v>53</v>
      </c>
      <c r="E40" s="94"/>
      <c r="F40" s="94"/>
      <c r="I40" s="216">
        <f>SUM(D40:H40)*10.764</f>
        <v>570.49199999999996</v>
      </c>
      <c r="J40" s="102"/>
      <c r="K40" s="82"/>
      <c r="L40" s="21"/>
      <c r="M40" s="102"/>
      <c r="N40" s="21"/>
      <c r="O40" s="102"/>
      <c r="P40" s="208"/>
    </row>
    <row r="41" spans="1:16">
      <c r="A41" s="495"/>
      <c r="B41" s="513" t="s">
        <v>319</v>
      </c>
      <c r="C41" s="512" t="s">
        <v>166</v>
      </c>
      <c r="D41" s="94"/>
      <c r="E41" s="94"/>
      <c r="F41" s="94"/>
      <c r="G41" s="94">
        <v>91</v>
      </c>
      <c r="H41" s="94"/>
      <c r="I41" s="216">
        <f>SUM(D41:G41)*10.764</f>
        <v>979.52399999999989</v>
      </c>
      <c r="J41" s="102"/>
      <c r="K41" s="82"/>
      <c r="L41" s="21"/>
      <c r="M41" s="220"/>
      <c r="N41" s="21"/>
      <c r="O41" s="102"/>
      <c r="P41" s="208"/>
    </row>
    <row r="42" spans="1:16">
      <c r="A42" s="495"/>
      <c r="B42" s="215"/>
      <c r="C42" s="201"/>
      <c r="D42" s="94"/>
      <c r="E42" s="94"/>
      <c r="F42" s="94"/>
      <c r="G42" s="94"/>
      <c r="H42" s="94"/>
      <c r="I42" s="216">
        <f>SUM(D42:G42)*10.764</f>
        <v>0</v>
      </c>
      <c r="J42" s="102"/>
      <c r="K42" s="82"/>
      <c r="L42" s="21"/>
      <c r="M42" s="102"/>
      <c r="N42" s="21"/>
      <c r="O42" s="102"/>
      <c r="P42" s="208"/>
    </row>
    <row r="43" spans="1:16">
      <c r="A43" s="495"/>
      <c r="B43" s="215"/>
      <c r="C43" s="201"/>
      <c r="D43" s="94"/>
      <c r="E43" s="94"/>
      <c r="F43" s="94"/>
      <c r="G43" s="94"/>
      <c r="H43" s="94"/>
      <c r="I43" s="216">
        <f>SUM(D43:G43)*10.764</f>
        <v>0</v>
      </c>
      <c r="J43" s="102"/>
      <c r="K43" s="82"/>
      <c r="L43" s="21"/>
      <c r="M43" s="220"/>
      <c r="N43" s="21"/>
      <c r="O43" s="102"/>
      <c r="P43" s="208"/>
    </row>
    <row r="44" spans="1:16">
      <c r="A44" s="495"/>
      <c r="B44" s="290"/>
      <c r="C44" s="231"/>
      <c r="D44" s="230"/>
      <c r="E44" s="230"/>
      <c r="F44" s="230"/>
      <c r="G44" s="252"/>
      <c r="H44" s="252"/>
      <c r="I44" s="203"/>
      <c r="J44" s="108"/>
      <c r="K44" s="255" t="s">
        <v>42</v>
      </c>
      <c r="L44" s="256"/>
      <c r="M44" s="257" t="s">
        <v>98</v>
      </c>
      <c r="N44" s="256"/>
      <c r="O44" s="295"/>
      <c r="P44" s="208"/>
    </row>
    <row r="45" spans="1:16">
      <c r="A45" s="221" t="s">
        <v>90</v>
      </c>
      <c r="B45" s="20"/>
      <c r="C45" s="201"/>
      <c r="D45" s="224">
        <f>SUM(D36:D43)</f>
        <v>106</v>
      </c>
      <c r="E45" s="224">
        <f>SUM(E36:E43)</f>
        <v>0</v>
      </c>
      <c r="F45" s="224">
        <f>SUM(F36:F43)</f>
        <v>224</v>
      </c>
      <c r="G45" s="224">
        <f>SUM(G36:G43)</f>
        <v>91</v>
      </c>
      <c r="H45" s="224">
        <f>SUM(H36:H43)</f>
        <v>0</v>
      </c>
      <c r="I45" s="296"/>
      <c r="J45" s="108"/>
      <c r="K45" s="225">
        <f>SUM(D45:H45)</f>
        <v>421</v>
      </c>
      <c r="L45" s="226">
        <f>K45*10.764</f>
        <v>4531.6439999999993</v>
      </c>
      <c r="M45" s="291">
        <v>527</v>
      </c>
      <c r="N45" s="226">
        <f>M45*10.764</f>
        <v>5672.6279999999997</v>
      </c>
      <c r="O45" s="228">
        <f>L45/N45</f>
        <v>0.7988614800759013</v>
      </c>
      <c r="P45" s="208"/>
    </row>
    <row r="46" spans="1:16">
      <c r="A46" s="229" t="s">
        <v>91</v>
      </c>
      <c r="B46" s="230"/>
      <c r="C46" s="231"/>
      <c r="D46" s="233">
        <f>COUNT(D36:D43)</f>
        <v>2</v>
      </c>
      <c r="E46" s="233">
        <f>COUNT(E36:E43)</f>
        <v>0</v>
      </c>
      <c r="F46" s="233">
        <f>COUNT(F36:F43)</f>
        <v>3</v>
      </c>
      <c r="G46" s="233">
        <f>COUNT(G36:G43)</f>
        <v>1</v>
      </c>
      <c r="H46" s="233">
        <f>COUNT(H36:H43)</f>
        <v>0</v>
      </c>
      <c r="I46" s="217"/>
      <c r="J46" s="108"/>
      <c r="K46" s="234"/>
      <c r="L46" s="235"/>
      <c r="M46" s="236"/>
      <c r="N46" s="235"/>
      <c r="O46" s="236"/>
      <c r="P46" s="208"/>
    </row>
    <row r="47" spans="1:16">
      <c r="A47" s="102"/>
      <c r="B47" s="21"/>
      <c r="C47" s="102"/>
      <c r="D47" s="293"/>
      <c r="E47" s="21"/>
      <c r="F47" s="21"/>
      <c r="G47" s="21"/>
      <c r="H47" s="21"/>
      <c r="I47" s="294"/>
      <c r="J47" s="102"/>
      <c r="K47" s="82"/>
      <c r="L47" s="21"/>
      <c r="M47" s="102"/>
      <c r="N47" s="21"/>
      <c r="O47" s="102"/>
      <c r="P47" s="208"/>
    </row>
    <row r="48" spans="1:16" ht="12.75" customHeight="1">
      <c r="A48" s="492" t="s">
        <v>111</v>
      </c>
      <c r="B48" s="511" t="s">
        <v>319</v>
      </c>
      <c r="C48" s="512" t="s">
        <v>167</v>
      </c>
      <c r="D48" s="211"/>
      <c r="E48" s="211"/>
      <c r="F48" s="211">
        <v>80</v>
      </c>
      <c r="G48" s="211"/>
      <c r="H48" s="211"/>
      <c r="I48" s="212">
        <f t="shared" ref="I48:I55" si="0">SUM(D48:G48)*10.764</f>
        <v>861.11999999999989</v>
      </c>
      <c r="J48" s="102"/>
      <c r="K48" s="213"/>
      <c r="L48" s="72"/>
      <c r="M48" s="214"/>
      <c r="N48" s="72"/>
      <c r="O48" s="214"/>
      <c r="P48" s="208"/>
    </row>
    <row r="49" spans="1:16" ht="12.75" customHeight="1">
      <c r="A49" s="492"/>
      <c r="B49" s="513" t="s">
        <v>319</v>
      </c>
      <c r="C49" s="512" t="s">
        <v>168</v>
      </c>
      <c r="D49" s="94"/>
      <c r="E49" s="94"/>
      <c r="F49" s="94">
        <v>70</v>
      </c>
      <c r="G49" s="94"/>
      <c r="H49" s="94"/>
      <c r="I49" s="216">
        <f t="shared" si="0"/>
        <v>753.4799999999999</v>
      </c>
      <c r="J49" s="102"/>
      <c r="K49" s="82"/>
      <c r="L49" s="21"/>
      <c r="M49" s="102"/>
      <c r="N49" s="21"/>
      <c r="O49" s="102"/>
      <c r="P49" s="208"/>
    </row>
    <row r="50" spans="1:16" ht="12.75" customHeight="1">
      <c r="A50" s="492"/>
      <c r="B50" s="513" t="s">
        <v>319</v>
      </c>
      <c r="C50" s="512" t="s">
        <v>169</v>
      </c>
      <c r="E50" s="94"/>
      <c r="F50" s="94">
        <v>70</v>
      </c>
      <c r="G50" s="94"/>
      <c r="H50" s="94"/>
      <c r="I50" s="216">
        <f t="shared" si="0"/>
        <v>753.4799999999999</v>
      </c>
      <c r="J50" s="102"/>
      <c r="K50" s="82"/>
      <c r="L50" s="21"/>
      <c r="M50" s="102"/>
      <c r="N50" s="21"/>
      <c r="O50" s="102"/>
      <c r="P50" s="208"/>
    </row>
    <row r="51" spans="1:16" ht="12.75" customHeight="1">
      <c r="A51" s="492"/>
      <c r="B51" s="513" t="s">
        <v>319</v>
      </c>
      <c r="C51" s="512" t="s">
        <v>170</v>
      </c>
      <c r="D51" s="94">
        <v>50</v>
      </c>
      <c r="E51" s="94"/>
      <c r="F51" s="94"/>
      <c r="G51" s="94"/>
      <c r="H51" s="94"/>
      <c r="I51" s="216">
        <f t="shared" si="0"/>
        <v>538.19999999999993</v>
      </c>
      <c r="J51" s="102"/>
      <c r="K51" s="82"/>
      <c r="L51" s="21"/>
      <c r="M51" s="102"/>
      <c r="N51" s="21"/>
      <c r="O51" s="102"/>
      <c r="P51" s="208"/>
    </row>
    <row r="52" spans="1:16" ht="12.75" customHeight="1">
      <c r="A52" s="492"/>
      <c r="B52" s="513" t="s">
        <v>319</v>
      </c>
      <c r="C52" s="512" t="s">
        <v>171</v>
      </c>
      <c r="D52" s="94"/>
      <c r="E52" s="94"/>
      <c r="F52" s="94">
        <v>85</v>
      </c>
      <c r="I52" s="216">
        <f t="shared" si="0"/>
        <v>914.93999999999994</v>
      </c>
      <c r="J52" s="102"/>
      <c r="K52" s="82"/>
      <c r="L52" s="21"/>
      <c r="M52" s="102"/>
      <c r="N52" s="21"/>
      <c r="O52" s="102"/>
      <c r="P52" s="208"/>
    </row>
    <row r="53" spans="1:16" ht="12.75" customHeight="1">
      <c r="A53" s="492"/>
      <c r="B53" s="215"/>
      <c r="C53" s="429"/>
      <c r="D53" s="94"/>
      <c r="E53" s="94"/>
      <c r="F53" s="94"/>
      <c r="G53" s="94"/>
      <c r="H53" s="94"/>
      <c r="I53" s="216">
        <f t="shared" si="0"/>
        <v>0</v>
      </c>
      <c r="J53" s="102"/>
      <c r="K53" s="82"/>
      <c r="L53" s="21"/>
      <c r="M53" s="220"/>
      <c r="N53" s="21"/>
      <c r="O53" s="102"/>
      <c r="P53" s="208"/>
    </row>
    <row r="54" spans="1:16" ht="12.75" customHeight="1">
      <c r="A54" s="492"/>
      <c r="B54" s="215"/>
      <c r="C54" s="429"/>
      <c r="D54" s="94"/>
      <c r="E54" s="94"/>
      <c r="F54" s="94"/>
      <c r="G54" s="94"/>
      <c r="H54" s="94"/>
      <c r="I54" s="216">
        <f t="shared" si="0"/>
        <v>0</v>
      </c>
      <c r="J54" s="102"/>
      <c r="K54" s="82"/>
      <c r="L54" s="21"/>
      <c r="M54" s="102"/>
      <c r="N54" s="21"/>
      <c r="O54" s="102"/>
      <c r="P54" s="208"/>
    </row>
    <row r="55" spans="1:16" ht="12.75" customHeight="1">
      <c r="A55" s="492"/>
      <c r="B55" s="215"/>
      <c r="C55" s="201"/>
      <c r="D55" s="94"/>
      <c r="E55" s="94"/>
      <c r="F55" s="94"/>
      <c r="G55" s="94"/>
      <c r="H55" s="94"/>
      <c r="I55" s="216">
        <f t="shared" si="0"/>
        <v>0</v>
      </c>
      <c r="J55" s="102"/>
      <c r="K55" s="82"/>
      <c r="L55" s="21"/>
      <c r="M55" s="220"/>
      <c r="N55" s="21"/>
      <c r="O55" s="102"/>
      <c r="P55" s="208"/>
    </row>
    <row r="56" spans="1:16" ht="12.75" customHeight="1">
      <c r="A56" s="253"/>
      <c r="B56" s="290"/>
      <c r="C56" s="231"/>
      <c r="D56" s="230"/>
      <c r="E56" s="230"/>
      <c r="F56" s="230"/>
      <c r="G56" s="252"/>
      <c r="H56" s="252"/>
      <c r="I56" s="203"/>
      <c r="J56" s="108"/>
      <c r="K56" s="255" t="s">
        <v>42</v>
      </c>
      <c r="L56" s="256"/>
      <c r="M56" s="257" t="s">
        <v>98</v>
      </c>
      <c r="N56" s="256"/>
      <c r="O56" s="295"/>
      <c r="P56" s="208"/>
    </row>
    <row r="57" spans="1:16">
      <c r="A57" s="221" t="s">
        <v>90</v>
      </c>
      <c r="B57" s="222"/>
      <c r="C57" s="223"/>
      <c r="D57" s="224">
        <f>SUM(D48:D55)</f>
        <v>50</v>
      </c>
      <c r="E57" s="224">
        <f>SUM(E48:E55)</f>
        <v>0</v>
      </c>
      <c r="F57" s="224">
        <f>SUM(F48:F55)</f>
        <v>305</v>
      </c>
      <c r="G57" s="224">
        <f>SUM(G48:G55)</f>
        <v>0</v>
      </c>
      <c r="H57" s="224">
        <f>SUM(H48:H55)</f>
        <v>0</v>
      </c>
      <c r="I57" s="296"/>
      <c r="J57" s="108"/>
      <c r="K57" s="225">
        <f>SUM(D57:H57)</f>
        <v>355</v>
      </c>
      <c r="L57" s="226">
        <f>K57*10.764</f>
        <v>3821.22</v>
      </c>
      <c r="M57" s="291">
        <v>452</v>
      </c>
      <c r="N57" s="226">
        <f>M57*10.764</f>
        <v>4865.3279999999995</v>
      </c>
      <c r="O57" s="228">
        <f>L57/N57</f>
        <v>0.78539823008849563</v>
      </c>
      <c r="P57" s="208"/>
    </row>
    <row r="58" spans="1:16">
      <c r="A58" s="229" t="s">
        <v>91</v>
      </c>
      <c r="B58" s="230"/>
      <c r="C58" s="231"/>
      <c r="D58" s="233">
        <f>COUNT(D48:D55)</f>
        <v>1</v>
      </c>
      <c r="E58" s="233">
        <f>COUNT(E48:E55)</f>
        <v>0</v>
      </c>
      <c r="F58" s="233">
        <f>COUNT(F48:F55)</f>
        <v>4</v>
      </c>
      <c r="G58" s="233">
        <f>COUNT(G48:G55)</f>
        <v>0</v>
      </c>
      <c r="H58" s="233">
        <f>COUNT(H48:H55)</f>
        <v>0</v>
      </c>
      <c r="I58" s="217"/>
      <c r="J58" s="108"/>
      <c r="K58" s="234"/>
      <c r="L58" s="235"/>
      <c r="M58" s="236"/>
      <c r="N58" s="235"/>
      <c r="O58" s="236"/>
      <c r="P58" s="208"/>
    </row>
    <row r="59" spans="1:16">
      <c r="A59" s="102"/>
      <c r="B59" s="21"/>
      <c r="C59" s="102"/>
      <c r="D59" s="21"/>
      <c r="E59" s="21"/>
      <c r="F59" s="21"/>
      <c r="G59" s="21"/>
      <c r="H59" s="21"/>
      <c r="I59" s="294"/>
      <c r="J59" s="102"/>
      <c r="K59" s="82"/>
      <c r="L59" s="21"/>
      <c r="M59" s="102"/>
      <c r="N59" s="21"/>
      <c r="O59" s="102"/>
      <c r="P59" s="208"/>
    </row>
    <row r="60" spans="1:16" ht="12.75" customHeight="1">
      <c r="A60" s="495" t="s">
        <v>117</v>
      </c>
      <c r="B60" s="511" t="s">
        <v>319</v>
      </c>
      <c r="C60" s="512" t="s">
        <v>172</v>
      </c>
      <c r="D60" s="211"/>
      <c r="E60" s="211"/>
      <c r="F60" s="211">
        <v>80</v>
      </c>
      <c r="G60" s="211"/>
      <c r="H60" s="211"/>
      <c r="I60" s="212">
        <f t="shared" ref="I60:I67" si="1">SUM(D60:G60)*10.764</f>
        <v>861.11999999999989</v>
      </c>
      <c r="J60" s="102"/>
      <c r="K60" s="213"/>
      <c r="L60" s="72"/>
      <c r="M60" s="214"/>
      <c r="N60" s="72"/>
      <c r="O60" s="214"/>
      <c r="P60" s="208"/>
    </row>
    <row r="61" spans="1:16" ht="12.75" customHeight="1">
      <c r="A61" s="495"/>
      <c r="B61" s="513" t="s">
        <v>319</v>
      </c>
      <c r="C61" s="512" t="s">
        <v>173</v>
      </c>
      <c r="D61" s="94"/>
      <c r="E61" s="94"/>
      <c r="F61" s="94">
        <v>70</v>
      </c>
      <c r="G61" s="94"/>
      <c r="H61" s="94"/>
      <c r="I61" s="216">
        <f t="shared" si="1"/>
        <v>753.4799999999999</v>
      </c>
      <c r="J61" s="102"/>
      <c r="K61" s="82"/>
      <c r="L61" s="21"/>
      <c r="M61" s="102"/>
      <c r="N61" s="21"/>
      <c r="O61" s="102"/>
      <c r="P61" s="208"/>
    </row>
    <row r="62" spans="1:16" ht="12.75" customHeight="1">
      <c r="A62" s="495"/>
      <c r="B62" s="513" t="s">
        <v>319</v>
      </c>
      <c r="C62" s="512" t="s">
        <v>174</v>
      </c>
      <c r="E62" s="94"/>
      <c r="F62" s="94">
        <v>70</v>
      </c>
      <c r="G62" s="94"/>
      <c r="H62" s="94"/>
      <c r="I62" s="216">
        <f t="shared" si="1"/>
        <v>753.4799999999999</v>
      </c>
      <c r="J62" s="102"/>
      <c r="K62" s="82"/>
      <c r="L62" s="21"/>
      <c r="M62" s="102"/>
      <c r="N62" s="21"/>
      <c r="O62" s="102"/>
      <c r="P62" s="208"/>
    </row>
    <row r="63" spans="1:16" ht="12.75" customHeight="1">
      <c r="A63" s="495"/>
      <c r="B63" s="513" t="s">
        <v>319</v>
      </c>
      <c r="C63" s="512" t="s">
        <v>175</v>
      </c>
      <c r="D63" s="94">
        <v>50</v>
      </c>
      <c r="E63" s="94"/>
      <c r="F63" s="94"/>
      <c r="G63" s="94"/>
      <c r="H63" s="94"/>
      <c r="I63" s="216">
        <f t="shared" si="1"/>
        <v>538.19999999999993</v>
      </c>
      <c r="J63" s="102"/>
      <c r="K63" s="82"/>
      <c r="L63" s="21"/>
      <c r="M63" s="102"/>
      <c r="N63" s="21"/>
      <c r="O63" s="102"/>
      <c r="P63" s="208"/>
    </row>
    <row r="64" spans="1:16" ht="12.75" customHeight="1">
      <c r="A64" s="495"/>
      <c r="B64" s="513" t="s">
        <v>319</v>
      </c>
      <c r="C64" s="512" t="s">
        <v>176</v>
      </c>
      <c r="D64" s="94"/>
      <c r="E64" s="94"/>
      <c r="F64" s="94"/>
      <c r="G64">
        <v>95</v>
      </c>
      <c r="I64" s="216">
        <f t="shared" si="1"/>
        <v>1022.5799999999999</v>
      </c>
      <c r="J64" s="102"/>
      <c r="K64" s="82"/>
      <c r="L64" s="21"/>
      <c r="M64" s="102"/>
      <c r="N64" s="21"/>
      <c r="O64" s="102"/>
      <c r="P64" s="208"/>
    </row>
    <row r="65" spans="1:16" ht="12.75" customHeight="1">
      <c r="A65" s="495"/>
      <c r="B65" s="215"/>
      <c r="C65" s="429"/>
      <c r="D65" s="94"/>
      <c r="E65" s="94"/>
      <c r="F65" s="94"/>
      <c r="G65" s="94"/>
      <c r="H65" s="94"/>
      <c r="I65" s="216">
        <f t="shared" si="1"/>
        <v>0</v>
      </c>
      <c r="J65" s="102"/>
      <c r="K65" s="82"/>
      <c r="L65" s="21"/>
      <c r="M65" s="102"/>
      <c r="N65" s="21"/>
      <c r="O65" s="102"/>
      <c r="P65" s="208"/>
    </row>
    <row r="66" spans="1:16" ht="12.75" customHeight="1">
      <c r="A66" s="495"/>
      <c r="B66" s="215"/>
      <c r="C66" s="429"/>
      <c r="D66" s="94"/>
      <c r="E66" s="94"/>
      <c r="F66" s="94"/>
      <c r="G66" s="94"/>
      <c r="H66" s="94"/>
      <c r="I66" s="216">
        <f t="shared" si="1"/>
        <v>0</v>
      </c>
      <c r="J66" s="102"/>
      <c r="K66" s="82"/>
      <c r="L66" s="21"/>
      <c r="M66" s="102"/>
      <c r="N66" s="21"/>
      <c r="O66" s="102"/>
      <c r="P66" s="208"/>
    </row>
    <row r="67" spans="1:16" ht="12.75" customHeight="1">
      <c r="A67" s="495"/>
      <c r="B67" s="215"/>
      <c r="C67" s="201"/>
      <c r="D67" s="94"/>
      <c r="E67" s="94"/>
      <c r="F67" s="94"/>
      <c r="G67" s="94"/>
      <c r="H67" s="94"/>
      <c r="I67" s="216">
        <f t="shared" si="1"/>
        <v>0</v>
      </c>
      <c r="J67" s="102"/>
      <c r="K67" s="82"/>
      <c r="L67" s="21"/>
      <c r="M67" s="220"/>
      <c r="N67" s="21"/>
      <c r="O67" s="102"/>
      <c r="P67" s="208"/>
    </row>
    <row r="68" spans="1:16" ht="12.75" customHeight="1">
      <c r="A68" s="495"/>
      <c r="B68" s="290"/>
      <c r="C68" s="231"/>
      <c r="D68" s="230"/>
      <c r="E68" s="230"/>
      <c r="F68" s="230"/>
      <c r="G68" s="252"/>
      <c r="H68" s="21"/>
      <c r="I68" s="203"/>
      <c r="J68" s="108"/>
      <c r="K68" s="255" t="s">
        <v>42</v>
      </c>
      <c r="L68" s="256"/>
      <c r="M68" s="257" t="s">
        <v>98</v>
      </c>
      <c r="N68" s="256"/>
      <c r="O68" s="295"/>
      <c r="P68" s="208"/>
    </row>
    <row r="69" spans="1:16">
      <c r="A69" s="221" t="s">
        <v>90</v>
      </c>
      <c r="B69" s="20"/>
      <c r="C69" s="201"/>
      <c r="D69" s="224">
        <f>SUM(D60:D67)</f>
        <v>50</v>
      </c>
      <c r="E69" s="224">
        <f>SUM(E60:E67)</f>
        <v>0</v>
      </c>
      <c r="F69" s="224">
        <f>SUM(F60:F67)</f>
        <v>220</v>
      </c>
      <c r="G69" s="224">
        <f>SUM(G60:G67)</f>
        <v>95</v>
      </c>
      <c r="H69" s="224"/>
      <c r="I69" s="296"/>
      <c r="J69" s="108"/>
      <c r="K69" s="225">
        <f>SUM(D69:G69)</f>
        <v>365</v>
      </c>
      <c r="L69" s="304">
        <f>K69*10.764</f>
        <v>3928.8599999999997</v>
      </c>
      <c r="M69" s="291">
        <v>452</v>
      </c>
      <c r="N69" s="304">
        <f>M69*10.764</f>
        <v>4865.3279999999995</v>
      </c>
      <c r="O69" s="305">
        <f>L69/N69</f>
        <v>0.80752212389380529</v>
      </c>
      <c r="P69" s="208"/>
    </row>
    <row r="70" spans="1:16">
      <c r="A70" s="229" t="s">
        <v>91</v>
      </c>
      <c r="B70" s="230"/>
      <c r="C70" s="231"/>
      <c r="D70" s="233">
        <f>COUNT(D60:D67)</f>
        <v>1</v>
      </c>
      <c r="E70" s="233">
        <f>COUNT(E60:E67)</f>
        <v>0</v>
      </c>
      <c r="F70" s="233">
        <f>COUNT(F60:F67)</f>
        <v>3</v>
      </c>
      <c r="G70" s="233">
        <f>COUNT(G60:G67)</f>
        <v>1</v>
      </c>
      <c r="H70" s="233">
        <f>COUNT(H60:H67)</f>
        <v>0</v>
      </c>
      <c r="I70" s="217"/>
      <c r="J70" s="108"/>
      <c r="K70" s="234"/>
      <c r="L70" s="235"/>
      <c r="M70" s="236"/>
      <c r="N70" s="235"/>
      <c r="O70" s="236"/>
      <c r="P70" s="208"/>
    </row>
    <row r="71" spans="1:16">
      <c r="A71" s="102"/>
      <c r="B71" s="21"/>
      <c r="C71" s="102"/>
      <c r="D71" s="21"/>
      <c r="E71" s="21"/>
      <c r="F71" s="21"/>
      <c r="G71" s="21"/>
      <c r="H71" s="21"/>
      <c r="I71" s="294"/>
      <c r="J71" s="102"/>
      <c r="K71" s="82"/>
      <c r="L71" s="21"/>
      <c r="M71" s="102"/>
      <c r="N71" s="21"/>
      <c r="O71" s="102"/>
      <c r="P71" s="208"/>
    </row>
    <row r="72" spans="1:16" ht="12.75" customHeight="1">
      <c r="A72" s="495" t="s">
        <v>123</v>
      </c>
      <c r="B72" s="511" t="s">
        <v>319</v>
      </c>
      <c r="C72" s="512" t="s">
        <v>177</v>
      </c>
      <c r="D72" s="211"/>
      <c r="E72" s="211"/>
      <c r="F72" s="211">
        <v>80</v>
      </c>
      <c r="G72" s="211"/>
      <c r="H72" s="211"/>
      <c r="I72" s="212">
        <f>SUM(D72:G72)*10.764</f>
        <v>861.11999999999989</v>
      </c>
      <c r="J72" s="102"/>
      <c r="K72" s="213"/>
      <c r="L72" s="72"/>
      <c r="M72" s="214"/>
      <c r="N72" s="72"/>
      <c r="O72" s="214"/>
      <c r="P72" s="208"/>
    </row>
    <row r="73" spans="1:16" ht="12.75" customHeight="1">
      <c r="A73" s="495"/>
      <c r="B73" s="513" t="s">
        <v>319</v>
      </c>
      <c r="C73" s="512" t="s">
        <v>178</v>
      </c>
      <c r="D73" s="94"/>
      <c r="E73" s="94"/>
      <c r="F73" s="94">
        <v>70</v>
      </c>
      <c r="G73" s="94"/>
      <c r="H73" s="94"/>
      <c r="I73" s="216">
        <f>SUM(D73:G73)*10.764</f>
        <v>753.4799999999999</v>
      </c>
      <c r="J73" s="102"/>
      <c r="K73" s="82"/>
      <c r="L73" s="21"/>
      <c r="M73" s="102"/>
      <c r="N73" s="21"/>
      <c r="O73" s="102"/>
      <c r="P73" s="208"/>
    </row>
    <row r="74" spans="1:16" ht="12.75" customHeight="1">
      <c r="A74" s="495"/>
      <c r="B74" s="513" t="s">
        <v>319</v>
      </c>
      <c r="C74" s="512" t="s">
        <v>179</v>
      </c>
      <c r="E74" s="94"/>
      <c r="F74" s="94">
        <v>70</v>
      </c>
      <c r="G74" s="94"/>
      <c r="H74" s="94"/>
      <c r="I74" s="216">
        <f>SUM(D74:G74)*10.764</f>
        <v>753.4799999999999</v>
      </c>
      <c r="J74" s="102"/>
      <c r="K74" s="82"/>
      <c r="L74" s="21"/>
      <c r="M74" s="102"/>
      <c r="N74" s="21"/>
      <c r="O74" s="102"/>
      <c r="P74" s="208"/>
    </row>
    <row r="75" spans="1:16" ht="12.75" customHeight="1">
      <c r="A75" s="495"/>
      <c r="B75" s="513" t="s">
        <v>319</v>
      </c>
      <c r="C75" s="512" t="s">
        <v>180</v>
      </c>
      <c r="D75" s="94">
        <v>50</v>
      </c>
      <c r="E75" s="94"/>
      <c r="F75" s="94"/>
      <c r="G75" s="94"/>
      <c r="H75" s="94"/>
      <c r="I75" s="216">
        <f>SUM(D75:G75)*10.764</f>
        <v>538.19999999999993</v>
      </c>
      <c r="J75" s="102"/>
      <c r="K75" s="82"/>
      <c r="L75" s="21"/>
      <c r="M75" s="102"/>
      <c r="N75" s="21"/>
      <c r="O75" s="102"/>
      <c r="P75" s="208"/>
    </row>
    <row r="76" spans="1:16" ht="12.75" customHeight="1">
      <c r="A76" s="495"/>
      <c r="B76" s="513" t="s">
        <v>319</v>
      </c>
      <c r="C76" s="512" t="s">
        <v>181</v>
      </c>
      <c r="D76" s="94"/>
      <c r="E76" s="94"/>
      <c r="F76" s="94"/>
      <c r="G76">
        <v>95</v>
      </c>
      <c r="I76" s="216">
        <f>SUM(D76:G76)*10.764</f>
        <v>1022.5799999999999</v>
      </c>
      <c r="J76" s="102"/>
      <c r="K76" s="82"/>
      <c r="L76" s="21"/>
      <c r="M76" s="102"/>
      <c r="N76" s="21"/>
      <c r="O76" s="102"/>
      <c r="P76" s="208"/>
    </row>
    <row r="77" spans="1:16" ht="12.75" customHeight="1">
      <c r="A77" s="495"/>
      <c r="B77" s="215"/>
      <c r="C77" s="429"/>
      <c r="D77" s="94"/>
      <c r="E77" s="94"/>
      <c r="F77" s="94"/>
      <c r="G77" s="94"/>
      <c r="H77" s="94"/>
      <c r="I77" s="216"/>
      <c r="J77" s="102"/>
      <c r="K77" s="82"/>
      <c r="L77" s="21"/>
      <c r="M77" s="102"/>
      <c r="N77" s="21"/>
      <c r="O77" s="102"/>
      <c r="P77" s="208"/>
    </row>
    <row r="78" spans="1:16" ht="12.75" customHeight="1">
      <c r="A78" s="495"/>
      <c r="B78" s="215"/>
      <c r="C78" s="429"/>
      <c r="D78" s="94"/>
      <c r="E78" s="94"/>
      <c r="F78" s="94"/>
      <c r="G78" s="94"/>
      <c r="H78" s="94"/>
      <c r="I78" s="216">
        <f>SUM(D78:G78)*10.764</f>
        <v>0</v>
      </c>
      <c r="J78" s="102"/>
      <c r="K78" s="82"/>
      <c r="L78" s="21"/>
      <c r="M78" s="102"/>
      <c r="N78" s="21"/>
      <c r="O78" s="102"/>
      <c r="P78" s="208"/>
    </row>
    <row r="79" spans="1:16" ht="12.75" customHeight="1">
      <c r="A79" s="495"/>
      <c r="B79" s="215"/>
      <c r="C79" s="201"/>
      <c r="D79" s="94"/>
      <c r="E79" s="94"/>
      <c r="F79" s="94"/>
      <c r="G79" s="94"/>
      <c r="H79" s="94"/>
      <c r="I79" s="216"/>
      <c r="J79" s="102"/>
      <c r="K79" s="82"/>
      <c r="L79" s="21"/>
      <c r="M79" s="220"/>
      <c r="N79" s="21"/>
      <c r="O79" s="102"/>
      <c r="P79" s="208"/>
    </row>
    <row r="80" spans="1:16" ht="12.75" customHeight="1">
      <c r="A80" s="495"/>
      <c r="B80" s="215"/>
      <c r="C80" s="201"/>
      <c r="D80" s="230"/>
      <c r="E80" s="230"/>
      <c r="F80" s="230"/>
      <c r="G80" s="252"/>
      <c r="H80" s="21"/>
      <c r="I80" s="203"/>
      <c r="J80" s="102"/>
      <c r="K80" s="82"/>
      <c r="L80" s="21"/>
      <c r="M80" s="220"/>
      <c r="N80" s="21"/>
      <c r="O80" s="102"/>
      <c r="P80" s="208"/>
    </row>
    <row r="81" spans="1:16" ht="12.75" customHeight="1">
      <c r="A81" s="221" t="s">
        <v>90</v>
      </c>
      <c r="B81" s="296"/>
      <c r="C81" s="223"/>
      <c r="D81" s="224">
        <f>SUM(D72:D79)</f>
        <v>50</v>
      </c>
      <c r="E81" s="224">
        <f>SUM(E72:E79)</f>
        <v>0</v>
      </c>
      <c r="F81" s="224">
        <f>SUM(F72:F79)</f>
        <v>220</v>
      </c>
      <c r="G81" s="224">
        <f>SUM(G72:G79)</f>
        <v>95</v>
      </c>
      <c r="H81" s="224"/>
      <c r="I81" s="296"/>
      <c r="J81" s="108"/>
      <c r="K81" s="225">
        <f>SUM(D81:G81)</f>
        <v>365</v>
      </c>
      <c r="L81" s="306">
        <f>K81*10.764</f>
        <v>3928.8599999999997</v>
      </c>
      <c r="M81" s="291">
        <v>452</v>
      </c>
      <c r="N81" s="226">
        <f>M81*10.764</f>
        <v>4865.3279999999995</v>
      </c>
      <c r="O81" s="228">
        <f>L81/N81</f>
        <v>0.80752212389380529</v>
      </c>
      <c r="P81" s="208"/>
    </row>
    <row r="82" spans="1:16">
      <c r="A82" s="204" t="s">
        <v>91</v>
      </c>
      <c r="B82" s="20"/>
      <c r="C82" s="201"/>
      <c r="D82" s="233">
        <f>COUNT(D72:D79)</f>
        <v>1</v>
      </c>
      <c r="E82" s="233">
        <f>COUNT(E72:E79)</f>
        <v>0</v>
      </c>
      <c r="F82" s="233">
        <f>COUNT(F72:F79)</f>
        <v>3</v>
      </c>
      <c r="G82" s="233">
        <f>COUNT(G72:G79)</f>
        <v>1</v>
      </c>
      <c r="H82" s="233">
        <f>COUNT(H72:H79)</f>
        <v>0</v>
      </c>
      <c r="I82" s="217"/>
      <c r="J82" s="108"/>
      <c r="K82" s="243"/>
      <c r="L82" s="244"/>
      <c r="M82" s="245"/>
      <c r="N82" s="244"/>
      <c r="O82" s="245"/>
      <c r="P82" s="208"/>
    </row>
    <row r="83" spans="1:16">
      <c r="A83" s="247"/>
      <c r="B83" s="294"/>
      <c r="C83" s="247"/>
      <c r="D83" s="293"/>
      <c r="E83" s="293"/>
      <c r="F83" s="293"/>
      <c r="G83" s="293"/>
      <c r="H83" s="293"/>
      <c r="I83" s="247"/>
      <c r="J83" s="21"/>
      <c r="K83" s="247"/>
      <c r="L83" s="247"/>
      <c r="M83" s="247"/>
      <c r="N83" s="247"/>
      <c r="O83" s="247"/>
      <c r="P83" s="208"/>
    </row>
    <row r="84" spans="1:16" ht="12" customHeight="1">
      <c r="A84" s="492" t="s">
        <v>129</v>
      </c>
      <c r="B84" s="511" t="s">
        <v>319</v>
      </c>
      <c r="C84" s="512" t="s">
        <v>182</v>
      </c>
      <c r="D84" s="211"/>
      <c r="E84" s="211"/>
      <c r="F84" s="211">
        <v>80</v>
      </c>
      <c r="G84" s="211"/>
      <c r="H84" s="211"/>
      <c r="I84" s="212">
        <f t="shared" ref="I84:I90" si="2">SUM(D84:G84)*10.764</f>
        <v>861.11999999999989</v>
      </c>
      <c r="J84" s="102"/>
      <c r="K84" s="82"/>
      <c r="L84" s="21"/>
      <c r="M84" s="102"/>
      <c r="N84" s="21"/>
      <c r="O84" s="102"/>
      <c r="P84" s="208"/>
    </row>
    <row r="85" spans="1:16" ht="12.75" customHeight="1">
      <c r="A85" s="492"/>
      <c r="B85" s="513" t="s">
        <v>319</v>
      </c>
      <c r="C85" s="512" t="s">
        <v>183</v>
      </c>
      <c r="D85" s="94"/>
      <c r="E85" s="94"/>
      <c r="F85" s="94">
        <v>70</v>
      </c>
      <c r="G85" s="94"/>
      <c r="H85" s="94"/>
      <c r="I85" s="216">
        <f t="shared" si="2"/>
        <v>753.4799999999999</v>
      </c>
      <c r="J85" s="102"/>
      <c r="K85" s="82"/>
      <c r="L85" s="21"/>
      <c r="M85" s="102"/>
      <c r="N85" s="21"/>
      <c r="O85" s="102"/>
      <c r="P85" s="208"/>
    </row>
    <row r="86" spans="1:16">
      <c r="A86" s="492"/>
      <c r="B86" s="513" t="s">
        <v>319</v>
      </c>
      <c r="C86" s="512" t="s">
        <v>184</v>
      </c>
      <c r="E86" s="94"/>
      <c r="F86" s="94">
        <v>70</v>
      </c>
      <c r="G86" s="94"/>
      <c r="H86" s="94"/>
      <c r="I86" s="216">
        <f t="shared" si="2"/>
        <v>753.4799999999999</v>
      </c>
      <c r="J86" s="102"/>
      <c r="K86" s="82"/>
      <c r="L86" s="21"/>
      <c r="M86" s="102"/>
      <c r="N86" s="21"/>
      <c r="O86" s="102"/>
      <c r="P86" s="208"/>
    </row>
    <row r="87" spans="1:16">
      <c r="A87" s="492"/>
      <c r="B87" s="513" t="s">
        <v>319</v>
      </c>
      <c r="C87" s="512" t="s">
        <v>185</v>
      </c>
      <c r="D87" s="94">
        <v>50</v>
      </c>
      <c r="E87" s="94"/>
      <c r="F87" s="94"/>
      <c r="G87" s="94"/>
      <c r="H87" s="94"/>
      <c r="I87" s="216">
        <f t="shared" si="2"/>
        <v>538.19999999999993</v>
      </c>
      <c r="J87" s="102"/>
      <c r="K87" s="82"/>
      <c r="L87" s="21"/>
      <c r="M87" s="220"/>
      <c r="N87" s="21"/>
      <c r="O87" s="102"/>
      <c r="P87" s="208"/>
    </row>
    <row r="88" spans="1:16">
      <c r="A88" s="492"/>
      <c r="B88" s="513" t="s">
        <v>319</v>
      </c>
      <c r="C88" s="512" t="s">
        <v>186</v>
      </c>
      <c r="D88" s="94"/>
      <c r="E88" s="94"/>
      <c r="F88" s="94"/>
      <c r="G88">
        <v>95</v>
      </c>
      <c r="I88" s="216">
        <f t="shared" si="2"/>
        <v>1022.5799999999999</v>
      </c>
      <c r="J88" s="102"/>
      <c r="K88" s="82"/>
      <c r="L88" s="21"/>
      <c r="M88" s="220"/>
      <c r="N88" s="21"/>
      <c r="O88" s="102"/>
      <c r="P88" s="208"/>
    </row>
    <row r="89" spans="1:16">
      <c r="A89" s="492"/>
      <c r="B89" s="215"/>
      <c r="C89" s="429"/>
      <c r="D89" s="94"/>
      <c r="E89" s="94"/>
      <c r="F89" s="94"/>
      <c r="G89" s="94"/>
      <c r="H89" s="94"/>
      <c r="I89" s="216">
        <f t="shared" si="2"/>
        <v>0</v>
      </c>
      <c r="J89" s="102"/>
      <c r="K89" s="82"/>
      <c r="L89" s="21"/>
      <c r="M89" s="220"/>
      <c r="N89" s="21"/>
      <c r="O89" s="102"/>
      <c r="P89" s="208"/>
    </row>
    <row r="90" spans="1:16" ht="12.75" customHeight="1">
      <c r="A90" s="253"/>
      <c r="B90" s="215"/>
      <c r="C90" s="429"/>
      <c r="D90" s="94"/>
      <c r="E90" s="94"/>
      <c r="F90" s="94"/>
      <c r="G90" s="94"/>
      <c r="H90" s="94"/>
      <c r="I90" s="216">
        <f t="shared" si="2"/>
        <v>0</v>
      </c>
      <c r="J90" s="102"/>
      <c r="K90" s="82"/>
      <c r="L90" s="21"/>
      <c r="M90" s="102"/>
      <c r="N90" s="21"/>
      <c r="O90" s="102"/>
      <c r="P90" s="208"/>
    </row>
    <row r="91" spans="1:16" ht="12.75" customHeight="1">
      <c r="A91" s="253"/>
      <c r="B91" s="215"/>
      <c r="C91" s="201"/>
      <c r="D91" s="94"/>
      <c r="E91" s="94"/>
      <c r="F91" s="94"/>
      <c r="G91" s="94"/>
      <c r="H91" s="94"/>
      <c r="I91" s="216"/>
      <c r="J91" s="102"/>
      <c r="K91" s="82"/>
      <c r="L91" s="21"/>
      <c r="M91" s="220"/>
      <c r="N91" s="21"/>
      <c r="O91" s="102"/>
      <c r="P91" s="208"/>
    </row>
    <row r="92" spans="1:16">
      <c r="A92" s="308"/>
      <c r="B92" s="290"/>
      <c r="C92" s="231"/>
      <c r="D92" s="230"/>
      <c r="E92" s="230"/>
      <c r="F92" s="230"/>
      <c r="G92" s="252"/>
      <c r="H92" s="21"/>
      <c r="I92" s="203"/>
      <c r="J92" s="108"/>
      <c r="K92" s="255" t="s">
        <v>42</v>
      </c>
      <c r="L92" s="256"/>
      <c r="M92" s="257" t="s">
        <v>98</v>
      </c>
      <c r="N92" s="256"/>
      <c r="O92" s="295"/>
      <c r="P92" s="208"/>
    </row>
    <row r="93" spans="1:16">
      <c r="A93" s="221" t="s">
        <v>90</v>
      </c>
      <c r="B93" s="20"/>
      <c r="C93" s="201"/>
      <c r="D93" s="224">
        <f>SUM(D84:D91)</f>
        <v>50</v>
      </c>
      <c r="E93" s="224">
        <f>SUM(E84:E91)</f>
        <v>0</v>
      </c>
      <c r="F93" s="224">
        <f>SUM(F84:F91)</f>
        <v>220</v>
      </c>
      <c r="G93" s="224">
        <f>SUM(G84:G91)</f>
        <v>95</v>
      </c>
      <c r="H93" s="224"/>
      <c r="I93" s="296"/>
      <c r="J93" s="108"/>
      <c r="K93" s="225">
        <f>SUM(D93:G93)</f>
        <v>365</v>
      </c>
      <c r="L93" s="304">
        <f>K93*10.764</f>
        <v>3928.8599999999997</v>
      </c>
      <c r="M93" s="291">
        <v>452</v>
      </c>
      <c r="N93" s="304">
        <f>M93*10.764</f>
        <v>4865.3279999999995</v>
      </c>
      <c r="O93" s="305">
        <f>L93/N93</f>
        <v>0.80752212389380529</v>
      </c>
      <c r="P93" s="208"/>
    </row>
    <row r="94" spans="1:16">
      <c r="A94" s="229" t="s">
        <v>91</v>
      </c>
      <c r="B94" s="230"/>
      <c r="C94" s="231"/>
      <c r="D94" s="233">
        <f>COUNT(D84:D91)</f>
        <v>1</v>
      </c>
      <c r="E94" s="233">
        <f>COUNT(E84:E91)</f>
        <v>0</v>
      </c>
      <c r="F94" s="233">
        <f>COUNT(F84:F91)</f>
        <v>3</v>
      </c>
      <c r="G94" s="233">
        <f>COUNT(G84:G91)</f>
        <v>1</v>
      </c>
      <c r="H94" s="233">
        <f>COUNT(H84:H91)</f>
        <v>0</v>
      </c>
      <c r="I94" s="217"/>
      <c r="J94" s="108"/>
      <c r="K94" s="234"/>
      <c r="L94" s="235"/>
      <c r="M94" s="236"/>
      <c r="N94" s="235"/>
      <c r="O94" s="236"/>
      <c r="P94" s="208"/>
    </row>
    <row r="95" spans="1:16">
      <c r="A95" s="247"/>
      <c r="B95" s="294"/>
      <c r="C95" s="247"/>
      <c r="D95" s="293"/>
      <c r="E95" s="293"/>
      <c r="F95" s="293"/>
      <c r="G95" s="293"/>
      <c r="H95" s="293"/>
      <c r="I95" s="247"/>
      <c r="J95" s="21"/>
      <c r="K95" s="247"/>
      <c r="L95" s="247"/>
      <c r="M95" s="247"/>
      <c r="N95" s="247"/>
      <c r="O95" s="247"/>
      <c r="P95" s="208"/>
    </row>
    <row r="96" spans="1:16" ht="12.75" customHeight="1">
      <c r="A96" s="492" t="s">
        <v>135</v>
      </c>
      <c r="B96" s="511" t="s">
        <v>319</v>
      </c>
      <c r="C96" s="514" t="s">
        <v>187</v>
      </c>
      <c r="D96" s="211">
        <v>53</v>
      </c>
      <c r="E96" s="211"/>
      <c r="F96" s="211"/>
      <c r="G96" s="211"/>
      <c r="H96" s="211"/>
      <c r="I96" s="212">
        <f>SUM(D96:G96)*10.764</f>
        <v>570.49199999999996</v>
      </c>
      <c r="J96" s="102"/>
      <c r="K96" s="82"/>
      <c r="L96" s="21"/>
      <c r="M96" s="102"/>
      <c r="N96" s="21"/>
      <c r="O96" s="102"/>
      <c r="P96" s="2"/>
    </row>
    <row r="97" spans="1:16" ht="12.75" customHeight="1">
      <c r="A97" s="492"/>
      <c r="B97" s="513" t="s">
        <v>319</v>
      </c>
      <c r="C97" s="512" t="s">
        <v>188</v>
      </c>
      <c r="D97" s="94">
        <v>53</v>
      </c>
      <c r="E97" s="94"/>
      <c r="F97" s="94"/>
      <c r="G97" s="94"/>
      <c r="H97" s="94"/>
      <c r="I97" s="216">
        <f>SUM(D97:G97)*10.764</f>
        <v>570.49199999999996</v>
      </c>
      <c r="J97" s="102"/>
      <c r="K97" s="82"/>
      <c r="L97" s="21"/>
      <c r="M97" s="102"/>
      <c r="N97" s="21"/>
      <c r="O97" s="102"/>
      <c r="P97" s="208"/>
    </row>
    <row r="98" spans="1:16" ht="12.75" customHeight="1">
      <c r="A98" s="492"/>
      <c r="B98" s="513" t="s">
        <v>319</v>
      </c>
      <c r="C98" s="512" t="s">
        <v>189</v>
      </c>
      <c r="D98" s="94"/>
      <c r="E98" s="94"/>
      <c r="F98" s="94"/>
      <c r="G98" s="94">
        <v>97</v>
      </c>
      <c r="H98" s="94"/>
      <c r="I98" s="216">
        <f>SUM(D98:G98)*10.764</f>
        <v>1044.1079999999999</v>
      </c>
      <c r="J98" s="102"/>
      <c r="K98" s="82"/>
      <c r="L98" s="21"/>
      <c r="M98" s="220"/>
      <c r="N98" s="21"/>
      <c r="O98" s="102"/>
      <c r="P98" s="208"/>
    </row>
    <row r="99" spans="1:16" ht="12.75" customHeight="1">
      <c r="A99" s="492"/>
      <c r="B99" s="513" t="s">
        <v>319</v>
      </c>
      <c r="C99" s="512" t="s">
        <v>190</v>
      </c>
      <c r="D99" s="94"/>
      <c r="E99" s="94"/>
      <c r="F99" s="94"/>
      <c r="G99" s="94">
        <v>103</v>
      </c>
      <c r="I99" s="216">
        <f>SUM(D99:G99)*10.764</f>
        <v>1108.692</v>
      </c>
      <c r="J99" s="102"/>
      <c r="K99" s="82"/>
      <c r="L99" s="21"/>
      <c r="M99" s="220"/>
      <c r="N99" s="21"/>
      <c r="O99" s="102"/>
      <c r="P99" s="208"/>
    </row>
    <row r="100" spans="1:16" ht="12.75" customHeight="1">
      <c r="A100" s="492"/>
      <c r="B100" s="433"/>
      <c r="C100" s="429"/>
      <c r="D100" s="94"/>
      <c r="E100" s="94"/>
      <c r="F100" s="94"/>
      <c r="G100" s="94"/>
      <c r="H100" s="94"/>
      <c r="I100" s="216"/>
      <c r="J100" s="102"/>
      <c r="K100" s="82"/>
      <c r="L100" s="21"/>
      <c r="M100" s="220"/>
      <c r="N100" s="21"/>
      <c r="O100" s="102"/>
      <c r="P100" s="208"/>
    </row>
    <row r="101" spans="1:16" ht="12.75" customHeight="1">
      <c r="A101" s="253"/>
      <c r="B101" s="215"/>
      <c r="C101" s="201"/>
      <c r="D101" s="94"/>
      <c r="E101" s="94"/>
      <c r="F101" s="94"/>
      <c r="G101" s="94"/>
      <c r="H101" s="94"/>
      <c r="I101" s="216"/>
      <c r="J101" s="102"/>
      <c r="K101" s="82"/>
      <c r="L101" s="21"/>
      <c r="M101" s="102"/>
      <c r="N101" s="21"/>
      <c r="O101" s="102"/>
      <c r="P101" s="208"/>
    </row>
    <row r="102" spans="1:16" ht="12.75" customHeight="1">
      <c r="A102" s="253"/>
      <c r="B102" s="215"/>
      <c r="C102" s="201"/>
      <c r="D102" s="94"/>
      <c r="E102" s="94"/>
      <c r="F102" s="94"/>
      <c r="G102" s="94"/>
      <c r="H102" s="94"/>
      <c r="I102" s="216"/>
      <c r="J102" s="102"/>
      <c r="K102" s="82"/>
      <c r="L102" s="21"/>
      <c r="M102" s="220"/>
      <c r="N102" s="21"/>
      <c r="O102" s="102"/>
      <c r="P102" s="208"/>
    </row>
    <row r="103" spans="1:16" ht="12.75" customHeight="1">
      <c r="A103" s="309"/>
      <c r="B103" s="310"/>
      <c r="C103" s="231"/>
      <c r="D103" s="230"/>
      <c r="E103" s="230"/>
      <c r="F103" s="230"/>
      <c r="G103" s="311"/>
      <c r="H103" s="311"/>
      <c r="I103" s="207"/>
      <c r="J103" s="2"/>
      <c r="K103" s="257" t="s">
        <v>42</v>
      </c>
      <c r="L103" s="257"/>
      <c r="M103" s="257" t="s">
        <v>98</v>
      </c>
      <c r="N103" s="257"/>
      <c r="O103" s="295"/>
      <c r="P103" s="208"/>
    </row>
    <row r="104" spans="1:16">
      <c r="A104" s="204" t="s">
        <v>90</v>
      </c>
      <c r="B104" s="20"/>
      <c r="C104" s="201"/>
      <c r="D104" s="224">
        <f>SUM(D96:D102)</f>
        <v>106</v>
      </c>
      <c r="E104" s="224">
        <f>SUM(E96:E102)</f>
        <v>0</v>
      </c>
      <c r="F104" s="224">
        <f>SUM(F96:F102)</f>
        <v>0</v>
      </c>
      <c r="G104" s="224">
        <f>SUM(G96:G102)</f>
        <v>200</v>
      </c>
      <c r="H104" s="206"/>
      <c r="I104" s="217"/>
      <c r="J104" s="108"/>
      <c r="K104" s="312">
        <f>SUM(D104:G104)</f>
        <v>306</v>
      </c>
      <c r="L104" s="304">
        <f>K104*10.764</f>
        <v>3293.7839999999997</v>
      </c>
      <c r="M104" s="291">
        <v>401</v>
      </c>
      <c r="N104" s="304">
        <f>M104*10.764</f>
        <v>4316.3639999999996</v>
      </c>
      <c r="O104" s="305">
        <f>L104/N104</f>
        <v>0.76309226932668328</v>
      </c>
      <c r="P104" s="208"/>
    </row>
    <row r="105" spans="1:16">
      <c r="A105" s="204" t="s">
        <v>91</v>
      </c>
      <c r="B105" s="20"/>
      <c r="C105" s="201"/>
      <c r="D105" s="233">
        <f>COUNT(D96:D102)</f>
        <v>2</v>
      </c>
      <c r="E105" s="233">
        <f>COUNT(E96:E102)</f>
        <v>0</v>
      </c>
      <c r="F105" s="233">
        <f>COUNT(F96:F102)</f>
        <v>0</v>
      </c>
      <c r="G105" s="233">
        <f>COUNT(G96:G102)</f>
        <v>2</v>
      </c>
      <c r="H105" s="233">
        <f>COUNT(H95:H102)</f>
        <v>0</v>
      </c>
      <c r="I105" s="201"/>
      <c r="J105" s="108"/>
      <c r="K105" s="243"/>
      <c r="L105" s="244"/>
      <c r="M105" s="245"/>
      <c r="N105" s="244"/>
      <c r="O105" s="245"/>
      <c r="P105" s="208"/>
    </row>
    <row r="106" spans="1:16">
      <c r="A106" s="72"/>
      <c r="B106" s="294"/>
      <c r="C106" s="214"/>
      <c r="D106" s="72"/>
      <c r="E106" s="72"/>
      <c r="F106" s="72"/>
      <c r="G106" s="72"/>
      <c r="H106" s="72"/>
      <c r="I106" s="313"/>
      <c r="J106" s="21"/>
      <c r="K106" s="294"/>
      <c r="L106" s="72"/>
      <c r="M106" s="72"/>
      <c r="N106" s="72"/>
      <c r="O106" s="313"/>
      <c r="P106" s="2"/>
    </row>
    <row r="107" spans="1:16" ht="12.75" customHeight="1">
      <c r="A107" s="492" t="s">
        <v>141</v>
      </c>
      <c r="B107" s="515" t="s">
        <v>319</v>
      </c>
      <c r="C107" s="514" t="s">
        <v>191</v>
      </c>
      <c r="D107" s="211">
        <v>51</v>
      </c>
      <c r="E107" s="211"/>
      <c r="F107" s="211"/>
      <c r="G107" s="211"/>
      <c r="H107" s="211"/>
      <c r="I107" s="212">
        <f>SUM(D107:G107)*10.764</f>
        <v>548.96399999999994</v>
      </c>
      <c r="J107" s="102"/>
      <c r="K107" s="214"/>
      <c r="L107" s="72"/>
      <c r="M107" s="214"/>
      <c r="N107" s="72"/>
      <c r="O107" s="214"/>
      <c r="P107" s="2"/>
    </row>
    <row r="108" spans="1:16" ht="12.75" customHeight="1">
      <c r="A108" s="492"/>
      <c r="B108" s="515" t="s">
        <v>319</v>
      </c>
      <c r="C108" s="512" t="s">
        <v>192</v>
      </c>
      <c r="D108" s="94"/>
      <c r="E108" s="94"/>
      <c r="F108" s="94">
        <v>76</v>
      </c>
      <c r="G108" s="94"/>
      <c r="H108" s="94"/>
      <c r="I108" s="216">
        <f>SUM(D108:G108)*10.764</f>
        <v>818.06399999999996</v>
      </c>
      <c r="J108" s="102"/>
      <c r="K108" s="82"/>
      <c r="L108" s="21"/>
      <c r="M108" s="102"/>
      <c r="N108" s="21"/>
      <c r="O108" s="102"/>
      <c r="P108" s="2"/>
    </row>
    <row r="109" spans="1:16" ht="12.75" customHeight="1">
      <c r="A109" s="492"/>
      <c r="B109" s="515" t="s">
        <v>319</v>
      </c>
      <c r="C109" s="512" t="s">
        <v>193</v>
      </c>
      <c r="D109" s="94"/>
      <c r="E109" s="94"/>
      <c r="F109" s="94">
        <v>70</v>
      </c>
      <c r="G109" s="94"/>
      <c r="H109" s="94"/>
      <c r="I109" s="216">
        <f>SUM(D109:G109)*10.764</f>
        <v>753.4799999999999</v>
      </c>
      <c r="J109" s="102"/>
      <c r="K109" s="82"/>
      <c r="L109" s="21"/>
      <c r="M109" s="102"/>
      <c r="N109" s="21"/>
      <c r="O109" s="102"/>
      <c r="P109" s="2"/>
    </row>
    <row r="110" spans="1:16" ht="12" customHeight="1">
      <c r="A110" s="492"/>
      <c r="B110" s="314"/>
      <c r="C110" s="201"/>
      <c r="D110" s="94"/>
      <c r="E110" s="94"/>
      <c r="F110" s="94"/>
      <c r="G110" s="94"/>
      <c r="H110" s="94"/>
      <c r="I110" s="216"/>
      <c r="J110" s="102"/>
      <c r="K110" s="82"/>
      <c r="L110" s="21"/>
      <c r="M110" s="220"/>
      <c r="N110" s="21"/>
      <c r="O110" s="102"/>
      <c r="P110" s="2"/>
    </row>
    <row r="111" spans="1:16" ht="12.75" customHeight="1">
      <c r="A111" s="492"/>
      <c r="B111" s="314"/>
      <c r="C111" s="201"/>
      <c r="D111" s="94"/>
      <c r="E111" s="94"/>
      <c r="F111" s="94"/>
      <c r="I111" s="216"/>
      <c r="J111" s="102"/>
      <c r="K111" s="82"/>
      <c r="L111" s="21"/>
      <c r="M111" s="220"/>
      <c r="N111" s="21"/>
      <c r="O111" s="102"/>
      <c r="P111" s="2"/>
    </row>
    <row r="112" spans="1:16" ht="12.75" customHeight="1">
      <c r="A112" s="315"/>
      <c r="B112" s="314"/>
      <c r="C112" s="201"/>
      <c r="D112" s="94"/>
      <c r="E112" s="94"/>
      <c r="F112" s="94"/>
      <c r="G112" s="94"/>
      <c r="H112" s="94"/>
      <c r="I112" s="216"/>
      <c r="J112" s="102"/>
      <c r="K112" s="82"/>
      <c r="L112" s="21"/>
      <c r="M112" s="220"/>
      <c r="N112" s="21"/>
      <c r="O112" s="102"/>
      <c r="P112" s="2"/>
    </row>
    <row r="113" spans="1:16" ht="12.75" customHeight="1">
      <c r="A113" s="253"/>
      <c r="B113" s="215"/>
      <c r="C113" s="201"/>
      <c r="D113" s="94"/>
      <c r="E113" s="94"/>
      <c r="F113" s="94"/>
      <c r="G113" s="94"/>
      <c r="H113" s="94"/>
      <c r="I113" s="216"/>
      <c r="J113" s="102"/>
      <c r="K113" s="82"/>
      <c r="L113" s="21"/>
      <c r="M113" s="102"/>
      <c r="N113" s="21"/>
      <c r="O113" s="102"/>
      <c r="P113" s="2"/>
    </row>
    <row r="114" spans="1:16" ht="12.75" customHeight="1">
      <c r="A114" s="253"/>
      <c r="B114" s="215"/>
      <c r="C114" s="201"/>
      <c r="D114" s="94"/>
      <c r="E114" s="94"/>
      <c r="F114" s="94"/>
      <c r="G114" s="94"/>
      <c r="H114" s="94"/>
      <c r="I114" s="216"/>
      <c r="J114" s="102"/>
      <c r="K114" s="82"/>
      <c r="L114" s="21"/>
      <c r="M114" s="220"/>
      <c r="N114" s="21"/>
      <c r="O114" s="102"/>
      <c r="P114" s="2"/>
    </row>
    <row r="115" spans="1:16" ht="12.75" customHeight="1">
      <c r="A115" s="309"/>
      <c r="B115" s="310"/>
      <c r="C115" s="231"/>
      <c r="D115" s="230"/>
      <c r="E115" s="230"/>
      <c r="F115" s="230"/>
      <c r="G115" s="311"/>
      <c r="H115" s="311"/>
      <c r="I115" s="207"/>
      <c r="J115" s="2"/>
      <c r="K115" s="257" t="s">
        <v>42</v>
      </c>
      <c r="L115" s="257"/>
      <c r="M115" s="257" t="s">
        <v>98</v>
      </c>
      <c r="N115" s="257"/>
      <c r="O115" s="295"/>
      <c r="P115" s="2"/>
    </row>
    <row r="116" spans="1:16">
      <c r="A116" s="204" t="s">
        <v>90</v>
      </c>
      <c r="B116" s="20"/>
      <c r="C116" s="201"/>
      <c r="D116" s="224">
        <f>SUM(D107:D114)</f>
        <v>51</v>
      </c>
      <c r="E116" s="224">
        <f>SUM(E107:E114)</f>
        <v>0</v>
      </c>
      <c r="F116" s="224">
        <f>SUM(F107:F114)</f>
        <v>146</v>
      </c>
      <c r="G116" s="224">
        <f>SUM(G107:G114)</f>
        <v>0</v>
      </c>
      <c r="H116" s="206"/>
      <c r="I116" s="217"/>
      <c r="J116" s="108"/>
      <c r="K116" s="312">
        <f>SUM(D116:G116)</f>
        <v>197</v>
      </c>
      <c r="L116" s="304">
        <f>K116*10.764</f>
        <v>2120.5079999999998</v>
      </c>
      <c r="M116" s="291">
        <v>290</v>
      </c>
      <c r="N116" s="304">
        <f>M116*10.764</f>
        <v>3121.56</v>
      </c>
      <c r="O116" s="305">
        <f>L116/N116</f>
        <v>0.67931034482758612</v>
      </c>
      <c r="P116" s="2"/>
    </row>
    <row r="117" spans="1:16">
      <c r="A117" s="229" t="s">
        <v>91</v>
      </c>
      <c r="B117" s="292"/>
      <c r="C117" s="231"/>
      <c r="D117" s="233">
        <f>COUNT(D107:D114)</f>
        <v>1</v>
      </c>
      <c r="E117" s="233">
        <f>COUNT(E107:E114)</f>
        <v>0</v>
      </c>
      <c r="F117" s="233">
        <f>COUNT(F107:F114)</f>
        <v>2</v>
      </c>
      <c r="G117" s="233">
        <f>COUNT(G107:G114)</f>
        <v>0</v>
      </c>
      <c r="H117" s="233">
        <f>COUNT(H107:H114)</f>
        <v>0</v>
      </c>
      <c r="I117" s="231"/>
      <c r="J117" s="108"/>
      <c r="K117" s="236"/>
      <c r="L117" s="235"/>
      <c r="M117" s="236"/>
      <c r="N117" s="235"/>
      <c r="O117" s="236"/>
      <c r="P117" s="2"/>
    </row>
    <row r="118" spans="1:16">
      <c r="A118" s="21"/>
      <c r="B118" s="21"/>
      <c r="C118" s="102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"/>
    </row>
    <row r="119" spans="1:16" ht="12.75" customHeight="1">
      <c r="A119" s="496"/>
      <c r="B119" s="316"/>
      <c r="C119" s="223"/>
      <c r="D119" s="211"/>
      <c r="E119" s="211"/>
      <c r="F119" s="211"/>
      <c r="G119" s="211"/>
      <c r="H119" s="211"/>
      <c r="I119" s="212"/>
      <c r="J119" s="102"/>
      <c r="K119" s="214"/>
      <c r="L119" s="72"/>
      <c r="M119" s="214"/>
      <c r="N119" s="72"/>
      <c r="O119" s="214"/>
      <c r="P119" s="2"/>
    </row>
    <row r="120" spans="1:16">
      <c r="A120" s="496"/>
      <c r="B120" s="314"/>
      <c r="C120" s="201"/>
      <c r="D120" s="94"/>
      <c r="E120" s="94"/>
      <c r="F120" s="94"/>
      <c r="G120" s="94"/>
      <c r="H120" s="94"/>
      <c r="I120" s="216"/>
      <c r="J120" s="102"/>
      <c r="K120" s="82"/>
      <c r="L120" s="21"/>
      <c r="M120" s="102"/>
      <c r="N120" s="21"/>
      <c r="O120" s="102"/>
      <c r="P120" s="2"/>
    </row>
    <row r="121" spans="1:16">
      <c r="A121" s="496"/>
      <c r="B121" s="314"/>
      <c r="C121" s="201"/>
      <c r="D121" s="94"/>
      <c r="E121" s="94"/>
      <c r="F121" s="94"/>
      <c r="G121" s="94"/>
      <c r="H121" s="94"/>
      <c r="I121" s="216"/>
      <c r="J121" s="102"/>
      <c r="K121" s="82"/>
      <c r="L121" s="21"/>
      <c r="M121" s="102"/>
      <c r="N121" s="21"/>
      <c r="O121" s="102"/>
      <c r="P121" s="2"/>
    </row>
    <row r="122" spans="1:16">
      <c r="A122" s="496"/>
      <c r="B122" s="314"/>
      <c r="C122" s="201"/>
      <c r="D122" s="94"/>
      <c r="E122" s="94"/>
      <c r="F122" s="94"/>
      <c r="G122" s="94"/>
      <c r="H122" s="94"/>
      <c r="I122" s="216"/>
      <c r="J122" s="102"/>
      <c r="K122" s="82"/>
      <c r="L122" s="21"/>
      <c r="M122" s="220"/>
      <c r="N122" s="21"/>
      <c r="O122" s="102"/>
      <c r="P122" s="2"/>
    </row>
    <row r="123" spans="1:16">
      <c r="A123" s="496"/>
      <c r="B123" s="314"/>
      <c r="C123" s="201"/>
      <c r="D123" s="94"/>
      <c r="E123" s="94"/>
      <c r="F123" s="94"/>
      <c r="I123" s="216"/>
      <c r="J123" s="102"/>
      <c r="K123" s="82"/>
      <c r="L123" s="21"/>
      <c r="M123" s="220"/>
      <c r="N123" s="21"/>
      <c r="O123" s="102"/>
      <c r="P123" s="2"/>
    </row>
    <row r="124" spans="1:16" ht="12.75" customHeight="1">
      <c r="A124" s="315"/>
      <c r="B124" s="314"/>
      <c r="C124" s="201"/>
      <c r="D124" s="94"/>
      <c r="E124" s="94"/>
      <c r="F124" s="94"/>
      <c r="G124" s="94"/>
      <c r="H124" s="94"/>
      <c r="I124" s="216"/>
      <c r="J124" s="102"/>
      <c r="K124" s="82"/>
      <c r="L124" s="21"/>
      <c r="M124" s="220"/>
      <c r="N124" s="21"/>
      <c r="O124" s="102"/>
      <c r="P124" s="2"/>
    </row>
    <row r="125" spans="1:16" ht="12.75" customHeight="1">
      <c r="A125" s="253"/>
      <c r="B125" s="215"/>
      <c r="C125" s="201"/>
      <c r="D125" s="94"/>
      <c r="E125" s="94"/>
      <c r="F125" s="94"/>
      <c r="G125" s="94"/>
      <c r="H125" s="94"/>
      <c r="I125" s="216"/>
      <c r="J125" s="102"/>
      <c r="K125" s="82"/>
      <c r="L125" s="21"/>
      <c r="M125" s="102"/>
      <c r="N125" s="21"/>
      <c r="O125" s="102"/>
      <c r="P125" s="2"/>
    </row>
    <row r="126" spans="1:16" ht="12.75" customHeight="1">
      <c r="A126" s="253"/>
      <c r="B126" s="215"/>
      <c r="C126" s="201"/>
      <c r="D126" s="94"/>
      <c r="E126" s="94"/>
      <c r="F126" s="94"/>
      <c r="G126" s="94"/>
      <c r="H126" s="94"/>
      <c r="I126" s="216"/>
      <c r="J126" s="102"/>
      <c r="K126" s="82"/>
      <c r="L126" s="21"/>
      <c r="M126" s="220"/>
      <c r="N126" s="21"/>
      <c r="O126" s="102"/>
      <c r="P126" s="2"/>
    </row>
    <row r="127" spans="1:16" ht="12.75" customHeight="1">
      <c r="A127" s="309"/>
      <c r="B127" s="310"/>
      <c r="C127" s="231"/>
      <c r="D127" s="230"/>
      <c r="E127" s="230"/>
      <c r="F127" s="230"/>
      <c r="G127" s="311"/>
      <c r="H127" s="311"/>
      <c r="I127" s="207"/>
      <c r="J127" s="2"/>
      <c r="K127" s="257" t="s">
        <v>42</v>
      </c>
      <c r="L127" s="257"/>
      <c r="M127" s="257" t="s">
        <v>98</v>
      </c>
      <c r="N127" s="257"/>
      <c r="O127" s="295"/>
      <c r="P127" s="2"/>
    </row>
    <row r="128" spans="1:16">
      <c r="A128" s="204" t="s">
        <v>90</v>
      </c>
      <c r="B128" s="20"/>
      <c r="C128" s="201"/>
      <c r="D128" s="224"/>
      <c r="E128" s="224">
        <f>SUM(E119:E126)</f>
        <v>0</v>
      </c>
      <c r="F128" s="224">
        <f>SUM(F119:F126)</f>
        <v>0</v>
      </c>
      <c r="G128" s="224">
        <f>SUM(G119:G126)</f>
        <v>0</v>
      </c>
      <c r="H128" s="206"/>
      <c r="I128" s="217"/>
      <c r="J128" s="108"/>
      <c r="K128" s="312">
        <f>SUM(D128:G128)</f>
        <v>0</v>
      </c>
      <c r="L128" s="304">
        <f>K128*10.764</f>
        <v>0</v>
      </c>
      <c r="M128" s="291"/>
      <c r="N128" s="304">
        <f>M128*10.764</f>
        <v>0</v>
      </c>
      <c r="O128" s="305"/>
      <c r="P128" s="2"/>
    </row>
    <row r="129" spans="1:16">
      <c r="A129" s="229" t="s">
        <v>91</v>
      </c>
      <c r="B129" s="292"/>
      <c r="C129" s="231"/>
      <c r="D129" s="233">
        <f>COUNT(D119:D126)</f>
        <v>0</v>
      </c>
      <c r="E129" s="233">
        <f>COUNT(E119:E126)</f>
        <v>0</v>
      </c>
      <c r="F129" s="233">
        <f>COUNT(F119:F126)</f>
        <v>0</v>
      </c>
      <c r="G129" s="233">
        <f>COUNT(G119:G126)</f>
        <v>0</v>
      </c>
      <c r="H129" s="233">
        <f>COUNT(H119:H126)</f>
        <v>0</v>
      </c>
      <c r="I129" s="231"/>
      <c r="J129" s="108"/>
      <c r="K129" s="236"/>
      <c r="L129" s="235"/>
      <c r="M129" s="236"/>
      <c r="N129" s="235"/>
      <c r="O129" s="236"/>
      <c r="P129" s="2"/>
    </row>
    <row r="130" spans="1:1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"/>
    </row>
    <row r="131" spans="1:1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"/>
    </row>
    <row r="132" spans="1:16">
      <c r="A132" s="20"/>
      <c r="B132" s="20"/>
      <c r="C132" s="20"/>
      <c r="D132" s="20"/>
      <c r="E132" s="20"/>
      <c r="F132" s="20"/>
      <c r="G132" s="20"/>
      <c r="H132" s="20"/>
      <c r="I132" s="20"/>
      <c r="J132" s="2"/>
      <c r="K132" s="317"/>
      <c r="L132" s="317"/>
      <c r="M132" s="317"/>
      <c r="N132" s="317"/>
      <c r="O132" s="317"/>
    </row>
    <row r="133" spans="1:16">
      <c r="A133" s="20"/>
      <c r="B133" s="20"/>
      <c r="C133" s="20"/>
      <c r="D133" s="20"/>
      <c r="E133" s="20"/>
      <c r="F133" s="20"/>
      <c r="G133" s="20"/>
      <c r="H133" s="20"/>
      <c r="I133" s="20"/>
      <c r="J133" s="2"/>
      <c r="K133" s="318"/>
      <c r="L133" s="317"/>
      <c r="M133" s="318"/>
      <c r="N133" s="317"/>
      <c r="O133" s="317"/>
    </row>
    <row r="134" spans="1:16" ht="15">
      <c r="A134" s="61"/>
      <c r="B134" s="61"/>
      <c r="C134" s="20"/>
      <c r="D134" s="319"/>
      <c r="E134" s="94"/>
      <c r="F134" s="94"/>
      <c r="G134" s="94"/>
      <c r="H134" s="94"/>
      <c r="I134" s="21"/>
      <c r="J134" s="2"/>
      <c r="K134" s="260" t="s">
        <v>42</v>
      </c>
      <c r="L134" s="320"/>
      <c r="M134" s="260" t="s">
        <v>98</v>
      </c>
      <c r="N134" s="320"/>
      <c r="O134" s="114"/>
    </row>
    <row r="135" spans="1:16" ht="15">
      <c r="A135" s="321" t="s">
        <v>194</v>
      </c>
      <c r="B135" s="322"/>
      <c r="C135" s="323"/>
      <c r="D135" s="264">
        <f>SUM(D105,D117,D34,,D94,D82,D70,D58,D46,D22,D129)</f>
        <v>12</v>
      </c>
      <c r="E135" s="264">
        <f>SUM(E105,E117,E34,,E94,E82,E70,E58,E46,E22,E129)</f>
        <v>0</v>
      </c>
      <c r="F135" s="264">
        <f>SUM(F105,F117,F34,,F94,F82,F70,F58,F46,F22,F129)</f>
        <v>24</v>
      </c>
      <c r="G135" s="264">
        <f>SUM(G105,G117,G34,,G94,G82,G70,G58,G46,G22,G129)</f>
        <v>8</v>
      </c>
      <c r="H135" s="264">
        <f>SUM(H105,H117,H34,,H94,H82,H70,H58,H46,H22,H129)</f>
        <v>1</v>
      </c>
      <c r="J135" s="265"/>
      <c r="K135" s="266" t="s">
        <v>35</v>
      </c>
      <c r="L135" s="324" t="s">
        <v>36</v>
      </c>
      <c r="M135" s="266" t="s">
        <v>35</v>
      </c>
      <c r="N135" s="324" t="s">
        <v>36</v>
      </c>
      <c r="O135" s="266" t="s">
        <v>143</v>
      </c>
    </row>
    <row r="136" spans="1:16" ht="15">
      <c r="A136" s="321" t="s">
        <v>144</v>
      </c>
      <c r="B136" s="325"/>
      <c r="C136" s="321"/>
      <c r="D136" s="270">
        <f>SUM(D128,D104,D116,D33,D93,D81,D69,D57,D45,,D21)</f>
        <v>622</v>
      </c>
      <c r="E136" s="270">
        <f>SUM(E104,E116,E33,E93,E81,E69,E57,E45,,E21)</f>
        <v>0</v>
      </c>
      <c r="F136" s="270">
        <f>SUM(F128,F104,F116,F33,F93,F81,F69,F57,F45,,F21)</f>
        <v>1783</v>
      </c>
      <c r="G136" s="270">
        <f>SUM(G128,G104,G116,G33,G93,G81,G69,G57,G45,,G21)</f>
        <v>766</v>
      </c>
      <c r="H136" s="270">
        <f>SUM(H128,H104,H116,H33,H93,H81,H69,H57,H45,,H21)</f>
        <v>104</v>
      </c>
      <c r="I136" s="21"/>
      <c r="J136" s="265"/>
      <c r="K136" s="326">
        <f>SUM(D136:H136)</f>
        <v>3275</v>
      </c>
      <c r="L136" s="327">
        <f>SUM(L128,L104,L116,L33,,L93,L81,L69,L57,L45,L21)</f>
        <v>35252.1</v>
      </c>
      <c r="M136" s="327">
        <f>SUM(M128,M104,M116,M33,,M93,M81,M69,M57,M45,M21)</f>
        <v>4146</v>
      </c>
      <c r="N136" s="327">
        <f>SUM(N128,N104,N116,N33,,N93,N81,N69,N57,N45,N21)</f>
        <v>44627.543999999994</v>
      </c>
      <c r="O136" s="328">
        <f>L136/N136</f>
        <v>0.78991799324650269</v>
      </c>
    </row>
    <row r="137" spans="1:16">
      <c r="A137" s="2"/>
      <c r="B137" s="21"/>
      <c r="C137" s="2"/>
      <c r="D137" s="2">
        <f>D135*2</f>
        <v>24</v>
      </c>
      <c r="E137" s="2">
        <v>0</v>
      </c>
      <c r="F137" s="2">
        <f>F135*3</f>
        <v>72</v>
      </c>
      <c r="G137" s="2">
        <f>G135*4</f>
        <v>32</v>
      </c>
      <c r="H137">
        <v>6</v>
      </c>
      <c r="I137" s="430">
        <f>SUM(D137:H137)</f>
        <v>134</v>
      </c>
      <c r="J137" s="2"/>
      <c r="K137" s="2"/>
      <c r="L137" s="2"/>
      <c r="M137" s="2"/>
      <c r="N137" s="2"/>
      <c r="O137" s="2"/>
    </row>
    <row r="138" spans="1:16" ht="15">
      <c r="A138" s="109" t="s">
        <v>145</v>
      </c>
      <c r="B138" s="274"/>
      <c r="C138" s="329"/>
      <c r="D138" s="330">
        <f>SUM(D135:H135)</f>
        <v>45</v>
      </c>
      <c r="E138" s="331"/>
      <c r="F138" s="332"/>
      <c r="G138" s="113"/>
      <c r="H138" s="113"/>
      <c r="I138" s="111"/>
      <c r="J138" s="2"/>
      <c r="K138" s="2"/>
      <c r="L138" s="2"/>
      <c r="M138" s="2"/>
      <c r="N138" s="2"/>
      <c r="O138" s="2"/>
    </row>
    <row r="139" spans="1:16" ht="14.25">
      <c r="A139" s="113"/>
      <c r="B139" s="21"/>
      <c r="C139" s="113"/>
      <c r="D139" s="113"/>
      <c r="E139" s="113"/>
      <c r="F139" s="113"/>
      <c r="G139" s="113"/>
      <c r="H139" s="113"/>
      <c r="I139" s="21"/>
      <c r="J139" s="2"/>
      <c r="K139" s="2"/>
      <c r="L139" s="2"/>
      <c r="M139" s="2"/>
      <c r="N139" s="2"/>
      <c r="O139" s="2"/>
    </row>
    <row r="140" spans="1:16" ht="14.25">
      <c r="A140" s="113"/>
      <c r="B140" s="21"/>
      <c r="C140" s="113"/>
      <c r="D140" s="278" t="s">
        <v>77</v>
      </c>
      <c r="E140" s="278" t="s">
        <v>78</v>
      </c>
      <c r="F140" s="278" t="s">
        <v>79</v>
      </c>
      <c r="G140" s="278" t="s">
        <v>80</v>
      </c>
      <c r="H140" s="278" t="s">
        <v>148</v>
      </c>
      <c r="I140" s="278"/>
      <c r="J140" s="2"/>
      <c r="K140" s="2"/>
      <c r="L140" s="2"/>
      <c r="M140" s="2"/>
      <c r="N140" s="2"/>
      <c r="O140" s="2"/>
    </row>
    <row r="141" spans="1:16" ht="15">
      <c r="A141" s="109" t="s">
        <v>146</v>
      </c>
      <c r="B141" s="274"/>
      <c r="C141" s="109"/>
      <c r="D141" s="279">
        <f>D135/D138</f>
        <v>0.26666666666666666</v>
      </c>
      <c r="E141" s="279">
        <f>E135/D138</f>
        <v>0</v>
      </c>
      <c r="F141" s="279">
        <f>F135/D138</f>
        <v>0.53333333333333333</v>
      </c>
      <c r="G141" s="279">
        <f>G135/D138</f>
        <v>0.17777777777777778</v>
      </c>
      <c r="H141" s="279">
        <f>H135/D138</f>
        <v>2.2222222222222223E-2</v>
      </c>
      <c r="I141" s="333"/>
      <c r="J141" s="280"/>
      <c r="K141" s="2"/>
      <c r="L141" s="2"/>
      <c r="M141" s="2"/>
      <c r="N141" s="2"/>
      <c r="O141" s="2"/>
    </row>
    <row r="142" spans="1:16">
      <c r="A142" s="2"/>
      <c r="B142" s="21"/>
      <c r="C142" s="2"/>
      <c r="D142" s="281"/>
      <c r="E142" s="281"/>
      <c r="F142" s="281"/>
      <c r="G142" s="281"/>
      <c r="H142" s="281"/>
      <c r="I142" s="2"/>
      <c r="J142" s="2"/>
      <c r="K142" s="2"/>
      <c r="L142" s="2"/>
      <c r="M142" s="2"/>
      <c r="N142" s="2"/>
      <c r="O142" s="2"/>
    </row>
    <row r="143" spans="1:16">
      <c r="A143" s="2"/>
      <c r="B143" s="2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6">
      <c r="A144" s="54" t="s">
        <v>20</v>
      </c>
      <c r="B144" s="2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55" t="s">
        <v>21</v>
      </c>
      <c r="B145" s="80"/>
      <c r="C145" s="14"/>
      <c r="D145" s="14"/>
      <c r="E145" s="14"/>
      <c r="F145" s="14"/>
      <c r="G145" s="14">
        <v>93</v>
      </c>
      <c r="H145" s="14"/>
      <c r="I145" s="2"/>
      <c r="J145" s="2"/>
      <c r="K145" s="2"/>
      <c r="L145" s="2"/>
      <c r="M145" s="2"/>
      <c r="N145" s="2"/>
      <c r="O145" s="2"/>
    </row>
    <row r="146" spans="1:15">
      <c r="A146" s="55" t="s">
        <v>22</v>
      </c>
      <c r="B146" s="80"/>
      <c r="C146" s="14"/>
      <c r="D146" s="14"/>
      <c r="E146" s="14"/>
      <c r="F146" s="14"/>
      <c r="G146" s="14">
        <v>87</v>
      </c>
      <c r="H146" s="14"/>
      <c r="I146" s="2"/>
      <c r="J146" s="2"/>
      <c r="K146" s="2"/>
      <c r="L146" s="2"/>
      <c r="M146" s="2"/>
      <c r="N146" s="2"/>
      <c r="O146" s="2"/>
    </row>
    <row r="147" spans="1:15">
      <c r="A147" s="55" t="s">
        <v>23</v>
      </c>
      <c r="B147" s="80"/>
      <c r="C147" s="14"/>
      <c r="D147" s="14"/>
      <c r="E147" s="14"/>
      <c r="F147" s="14"/>
      <c r="G147" s="14"/>
      <c r="H147" s="14"/>
      <c r="I147" s="2"/>
      <c r="J147" s="2"/>
      <c r="K147" s="2"/>
      <c r="L147" s="2"/>
      <c r="M147" s="2"/>
      <c r="N147" s="2"/>
      <c r="O147" s="2"/>
    </row>
    <row r="148" spans="1:15">
      <c r="A148" s="54" t="s">
        <v>24</v>
      </c>
      <c r="B148" s="80"/>
      <c r="C148" s="14"/>
      <c r="D148" s="14"/>
      <c r="E148" s="14"/>
      <c r="F148" s="14"/>
      <c r="G148" s="14"/>
      <c r="H148" s="14"/>
      <c r="I148" s="2"/>
      <c r="J148" s="2"/>
      <c r="K148" s="2"/>
      <c r="L148" s="2"/>
      <c r="M148" s="2"/>
      <c r="N148" s="2"/>
      <c r="O148" s="2"/>
    </row>
    <row r="149" spans="1:15">
      <c r="A149" s="56" t="s">
        <v>25</v>
      </c>
      <c r="B149" s="80"/>
      <c r="C149" s="14"/>
      <c r="D149" s="14"/>
      <c r="E149" s="14"/>
      <c r="F149" s="14"/>
      <c r="G149" s="14"/>
      <c r="H149" s="14"/>
      <c r="I149" s="2"/>
      <c r="J149" s="2"/>
      <c r="K149" s="2"/>
      <c r="L149" s="2"/>
      <c r="M149" s="2"/>
      <c r="N149" s="2"/>
      <c r="O149" s="2"/>
    </row>
    <row r="150" spans="1:15">
      <c r="A150" s="54" t="s">
        <v>26</v>
      </c>
      <c r="B150" s="80"/>
      <c r="C150" s="14"/>
      <c r="D150" s="14"/>
      <c r="E150" s="14"/>
      <c r="F150" s="14"/>
      <c r="G150" s="14"/>
      <c r="H150" s="14"/>
      <c r="I150" s="2"/>
      <c r="J150" s="2"/>
      <c r="K150" s="2"/>
      <c r="L150" s="2"/>
      <c r="M150" s="2"/>
      <c r="N150" s="2"/>
      <c r="O150" s="2"/>
    </row>
    <row r="151" spans="1:15">
      <c r="A151" s="55" t="s">
        <v>21</v>
      </c>
      <c r="B151" s="80"/>
      <c r="C151" s="14"/>
      <c r="D151" s="14"/>
      <c r="E151" s="14"/>
      <c r="F151" s="14"/>
      <c r="G151" s="14"/>
      <c r="H151" s="14"/>
      <c r="I151" s="2"/>
      <c r="J151" s="2"/>
      <c r="K151" s="2"/>
      <c r="L151" s="2"/>
      <c r="M151" s="2"/>
      <c r="N151" s="2"/>
      <c r="O151" s="2"/>
    </row>
  </sheetData>
  <mergeCells count="16">
    <mergeCell ref="A84:A89"/>
    <mergeCell ref="A96:A100"/>
    <mergeCell ref="A107:A111"/>
    <mergeCell ref="A119:A123"/>
    <mergeCell ref="A12:A19"/>
    <mergeCell ref="A24:A31"/>
    <mergeCell ref="A36:A44"/>
    <mergeCell ref="A48:A55"/>
    <mergeCell ref="A60:A68"/>
    <mergeCell ref="A72:A80"/>
    <mergeCell ref="A1:L1"/>
    <mergeCell ref="K4:O4"/>
    <mergeCell ref="M5:N5"/>
    <mergeCell ref="A7:O7"/>
    <mergeCell ref="D9:G9"/>
    <mergeCell ref="O9:O10"/>
  </mergeCells>
  <printOptions horizontalCentered="1"/>
  <pageMargins left="0.25" right="0.25" top="0.75" bottom="0.75" header="0.3" footer="0.3"/>
  <pageSetup paperSize="9" scale="62" fitToWidth="0" fitToHeight="0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5"/>
  <sheetViews>
    <sheetView tabSelected="1" topLeftCell="A52" workbookViewId="0">
      <selection activeCell="D26" sqref="D26"/>
    </sheetView>
  </sheetViews>
  <sheetFormatPr defaultRowHeight="12"/>
  <cols>
    <col min="1" max="1" width="15.7109375" customWidth="1"/>
    <col min="2" max="2" width="18.140625" bestFit="1" customWidth="1"/>
    <col min="3" max="3" width="11.140625" customWidth="1"/>
    <col min="4" max="4" width="10.7109375" customWidth="1"/>
    <col min="5" max="8" width="9.140625" customWidth="1"/>
    <col min="9" max="9" width="2.85546875" customWidth="1"/>
    <col min="10" max="12" width="9.140625" customWidth="1"/>
    <col min="13" max="13" width="11.7109375" customWidth="1"/>
    <col min="14" max="14" width="21.42578125" customWidth="1"/>
    <col min="15" max="256" width="9.140625" customWidth="1"/>
    <col min="257" max="257" width="15.7109375" customWidth="1"/>
    <col min="258" max="258" width="3" customWidth="1"/>
    <col min="259" max="259" width="11.140625" customWidth="1"/>
    <col min="260" max="260" width="10.7109375" customWidth="1"/>
    <col min="261" max="264" width="9.140625" customWidth="1"/>
    <col min="265" max="265" width="2.85546875" customWidth="1"/>
    <col min="266" max="268" width="9.140625" customWidth="1"/>
    <col min="269" max="269" width="11.7109375" customWidth="1"/>
    <col min="270" max="270" width="21.42578125" customWidth="1"/>
    <col min="271" max="512" width="9.140625" customWidth="1"/>
    <col min="513" max="513" width="15.7109375" customWidth="1"/>
    <col min="514" max="514" width="3" customWidth="1"/>
    <col min="515" max="515" width="11.140625" customWidth="1"/>
    <col min="516" max="516" width="10.7109375" customWidth="1"/>
    <col min="517" max="520" width="9.140625" customWidth="1"/>
    <col min="521" max="521" width="2.85546875" customWidth="1"/>
    <col min="522" max="524" width="9.140625" customWidth="1"/>
    <col min="525" max="525" width="11.7109375" customWidth="1"/>
    <col min="526" max="526" width="21.42578125" customWidth="1"/>
    <col min="527" max="768" width="9.140625" customWidth="1"/>
    <col min="769" max="769" width="15.7109375" customWidth="1"/>
    <col min="770" max="770" width="3" customWidth="1"/>
    <col min="771" max="771" width="11.140625" customWidth="1"/>
    <col min="772" max="772" width="10.7109375" customWidth="1"/>
    <col min="773" max="776" width="9.140625" customWidth="1"/>
    <col min="777" max="777" width="2.85546875" customWidth="1"/>
    <col min="778" max="780" width="9.140625" customWidth="1"/>
    <col min="781" max="781" width="11.7109375" customWidth="1"/>
    <col min="782" max="782" width="21.42578125" customWidth="1"/>
    <col min="783" max="1024" width="9.140625" customWidth="1"/>
    <col min="1025" max="1025" width="15.7109375" customWidth="1"/>
    <col min="1026" max="1026" width="3" customWidth="1"/>
    <col min="1027" max="1027" width="11.140625" customWidth="1"/>
    <col min="1028" max="1028" width="10.7109375" customWidth="1"/>
    <col min="1029" max="1032" width="9.140625" customWidth="1"/>
    <col min="1033" max="1033" width="2.85546875" customWidth="1"/>
    <col min="1034" max="1036" width="9.140625" customWidth="1"/>
    <col min="1037" max="1037" width="11.7109375" customWidth="1"/>
    <col min="1038" max="1038" width="21.42578125" customWidth="1"/>
    <col min="1039" max="1280" width="9.140625" customWidth="1"/>
    <col min="1281" max="1281" width="15.7109375" customWidth="1"/>
    <col min="1282" max="1282" width="3" customWidth="1"/>
    <col min="1283" max="1283" width="11.140625" customWidth="1"/>
    <col min="1284" max="1284" width="10.7109375" customWidth="1"/>
    <col min="1285" max="1288" width="9.140625" customWidth="1"/>
    <col min="1289" max="1289" width="2.85546875" customWidth="1"/>
    <col min="1290" max="1292" width="9.140625" customWidth="1"/>
    <col min="1293" max="1293" width="11.7109375" customWidth="1"/>
    <col min="1294" max="1294" width="21.42578125" customWidth="1"/>
    <col min="1295" max="1536" width="9.140625" customWidth="1"/>
    <col min="1537" max="1537" width="15.7109375" customWidth="1"/>
    <col min="1538" max="1538" width="3" customWidth="1"/>
    <col min="1539" max="1539" width="11.140625" customWidth="1"/>
    <col min="1540" max="1540" width="10.7109375" customWidth="1"/>
    <col min="1541" max="1544" width="9.140625" customWidth="1"/>
    <col min="1545" max="1545" width="2.85546875" customWidth="1"/>
    <col min="1546" max="1548" width="9.140625" customWidth="1"/>
    <col min="1549" max="1549" width="11.7109375" customWidth="1"/>
    <col min="1550" max="1550" width="21.42578125" customWidth="1"/>
    <col min="1551" max="1792" width="9.140625" customWidth="1"/>
    <col min="1793" max="1793" width="15.7109375" customWidth="1"/>
    <col min="1794" max="1794" width="3" customWidth="1"/>
    <col min="1795" max="1795" width="11.140625" customWidth="1"/>
    <col min="1796" max="1796" width="10.7109375" customWidth="1"/>
    <col min="1797" max="1800" width="9.140625" customWidth="1"/>
    <col min="1801" max="1801" width="2.85546875" customWidth="1"/>
    <col min="1802" max="1804" width="9.140625" customWidth="1"/>
    <col min="1805" max="1805" width="11.7109375" customWidth="1"/>
    <col min="1806" max="1806" width="21.42578125" customWidth="1"/>
    <col min="1807" max="2048" width="9.140625" customWidth="1"/>
    <col min="2049" max="2049" width="15.7109375" customWidth="1"/>
    <col min="2050" max="2050" width="3" customWidth="1"/>
    <col min="2051" max="2051" width="11.140625" customWidth="1"/>
    <col min="2052" max="2052" width="10.7109375" customWidth="1"/>
    <col min="2053" max="2056" width="9.140625" customWidth="1"/>
    <col min="2057" max="2057" width="2.85546875" customWidth="1"/>
    <col min="2058" max="2060" width="9.140625" customWidth="1"/>
    <col min="2061" max="2061" width="11.7109375" customWidth="1"/>
    <col min="2062" max="2062" width="21.42578125" customWidth="1"/>
    <col min="2063" max="2304" width="9.140625" customWidth="1"/>
    <col min="2305" max="2305" width="15.7109375" customWidth="1"/>
    <col min="2306" max="2306" width="3" customWidth="1"/>
    <col min="2307" max="2307" width="11.140625" customWidth="1"/>
    <col min="2308" max="2308" width="10.7109375" customWidth="1"/>
    <col min="2309" max="2312" width="9.140625" customWidth="1"/>
    <col min="2313" max="2313" width="2.85546875" customWidth="1"/>
    <col min="2314" max="2316" width="9.140625" customWidth="1"/>
    <col min="2317" max="2317" width="11.7109375" customWidth="1"/>
    <col min="2318" max="2318" width="21.42578125" customWidth="1"/>
    <col min="2319" max="2560" width="9.140625" customWidth="1"/>
    <col min="2561" max="2561" width="15.7109375" customWidth="1"/>
    <col min="2562" max="2562" width="3" customWidth="1"/>
    <col min="2563" max="2563" width="11.140625" customWidth="1"/>
    <col min="2564" max="2564" width="10.7109375" customWidth="1"/>
    <col min="2565" max="2568" width="9.140625" customWidth="1"/>
    <col min="2569" max="2569" width="2.85546875" customWidth="1"/>
    <col min="2570" max="2572" width="9.140625" customWidth="1"/>
    <col min="2573" max="2573" width="11.7109375" customWidth="1"/>
    <col min="2574" max="2574" width="21.42578125" customWidth="1"/>
    <col min="2575" max="2816" width="9.140625" customWidth="1"/>
    <col min="2817" max="2817" width="15.7109375" customWidth="1"/>
    <col min="2818" max="2818" width="3" customWidth="1"/>
    <col min="2819" max="2819" width="11.140625" customWidth="1"/>
    <col min="2820" max="2820" width="10.7109375" customWidth="1"/>
    <col min="2821" max="2824" width="9.140625" customWidth="1"/>
    <col min="2825" max="2825" width="2.85546875" customWidth="1"/>
    <col min="2826" max="2828" width="9.140625" customWidth="1"/>
    <col min="2829" max="2829" width="11.7109375" customWidth="1"/>
    <col min="2830" max="2830" width="21.42578125" customWidth="1"/>
    <col min="2831" max="3072" width="9.140625" customWidth="1"/>
    <col min="3073" max="3073" width="15.7109375" customWidth="1"/>
    <col min="3074" max="3074" width="3" customWidth="1"/>
    <col min="3075" max="3075" width="11.140625" customWidth="1"/>
    <col min="3076" max="3076" width="10.7109375" customWidth="1"/>
    <col min="3077" max="3080" width="9.140625" customWidth="1"/>
    <col min="3081" max="3081" width="2.85546875" customWidth="1"/>
    <col min="3082" max="3084" width="9.140625" customWidth="1"/>
    <col min="3085" max="3085" width="11.7109375" customWidth="1"/>
    <col min="3086" max="3086" width="21.42578125" customWidth="1"/>
    <col min="3087" max="3328" width="9.140625" customWidth="1"/>
    <col min="3329" max="3329" width="15.7109375" customWidth="1"/>
    <col min="3330" max="3330" width="3" customWidth="1"/>
    <col min="3331" max="3331" width="11.140625" customWidth="1"/>
    <col min="3332" max="3332" width="10.7109375" customWidth="1"/>
    <col min="3333" max="3336" width="9.140625" customWidth="1"/>
    <col min="3337" max="3337" width="2.85546875" customWidth="1"/>
    <col min="3338" max="3340" width="9.140625" customWidth="1"/>
    <col min="3341" max="3341" width="11.7109375" customWidth="1"/>
    <col min="3342" max="3342" width="21.42578125" customWidth="1"/>
    <col min="3343" max="3584" width="9.140625" customWidth="1"/>
    <col min="3585" max="3585" width="15.7109375" customWidth="1"/>
    <col min="3586" max="3586" width="3" customWidth="1"/>
    <col min="3587" max="3587" width="11.140625" customWidth="1"/>
    <col min="3588" max="3588" width="10.7109375" customWidth="1"/>
    <col min="3589" max="3592" width="9.140625" customWidth="1"/>
    <col min="3593" max="3593" width="2.85546875" customWidth="1"/>
    <col min="3594" max="3596" width="9.140625" customWidth="1"/>
    <col min="3597" max="3597" width="11.7109375" customWidth="1"/>
    <col min="3598" max="3598" width="21.42578125" customWidth="1"/>
    <col min="3599" max="3840" width="9.140625" customWidth="1"/>
    <col min="3841" max="3841" width="15.7109375" customWidth="1"/>
    <col min="3842" max="3842" width="3" customWidth="1"/>
    <col min="3843" max="3843" width="11.140625" customWidth="1"/>
    <col min="3844" max="3844" width="10.7109375" customWidth="1"/>
    <col min="3845" max="3848" width="9.140625" customWidth="1"/>
    <col min="3849" max="3849" width="2.85546875" customWidth="1"/>
    <col min="3850" max="3852" width="9.140625" customWidth="1"/>
    <col min="3853" max="3853" width="11.7109375" customWidth="1"/>
    <col min="3854" max="3854" width="21.42578125" customWidth="1"/>
    <col min="3855" max="4096" width="9.140625" customWidth="1"/>
    <col min="4097" max="4097" width="15.7109375" customWidth="1"/>
    <col min="4098" max="4098" width="3" customWidth="1"/>
    <col min="4099" max="4099" width="11.140625" customWidth="1"/>
    <col min="4100" max="4100" width="10.7109375" customWidth="1"/>
    <col min="4101" max="4104" width="9.140625" customWidth="1"/>
    <col min="4105" max="4105" width="2.85546875" customWidth="1"/>
    <col min="4106" max="4108" width="9.140625" customWidth="1"/>
    <col min="4109" max="4109" width="11.7109375" customWidth="1"/>
    <col min="4110" max="4110" width="21.42578125" customWidth="1"/>
    <col min="4111" max="4352" width="9.140625" customWidth="1"/>
    <col min="4353" max="4353" width="15.7109375" customWidth="1"/>
    <col min="4354" max="4354" width="3" customWidth="1"/>
    <col min="4355" max="4355" width="11.140625" customWidth="1"/>
    <col min="4356" max="4356" width="10.7109375" customWidth="1"/>
    <col min="4357" max="4360" width="9.140625" customWidth="1"/>
    <col min="4361" max="4361" width="2.85546875" customWidth="1"/>
    <col min="4362" max="4364" width="9.140625" customWidth="1"/>
    <col min="4365" max="4365" width="11.7109375" customWidth="1"/>
    <col min="4366" max="4366" width="21.42578125" customWidth="1"/>
    <col min="4367" max="4608" width="9.140625" customWidth="1"/>
    <col min="4609" max="4609" width="15.7109375" customWidth="1"/>
    <col min="4610" max="4610" width="3" customWidth="1"/>
    <col min="4611" max="4611" width="11.140625" customWidth="1"/>
    <col min="4612" max="4612" width="10.7109375" customWidth="1"/>
    <col min="4613" max="4616" width="9.140625" customWidth="1"/>
    <col min="4617" max="4617" width="2.85546875" customWidth="1"/>
    <col min="4618" max="4620" width="9.140625" customWidth="1"/>
    <col min="4621" max="4621" width="11.7109375" customWidth="1"/>
    <col min="4622" max="4622" width="21.42578125" customWidth="1"/>
    <col min="4623" max="4864" width="9.140625" customWidth="1"/>
    <col min="4865" max="4865" width="15.7109375" customWidth="1"/>
    <col min="4866" max="4866" width="3" customWidth="1"/>
    <col min="4867" max="4867" width="11.140625" customWidth="1"/>
    <col min="4868" max="4868" width="10.7109375" customWidth="1"/>
    <col min="4869" max="4872" width="9.140625" customWidth="1"/>
    <col min="4873" max="4873" width="2.85546875" customWidth="1"/>
    <col min="4874" max="4876" width="9.140625" customWidth="1"/>
    <col min="4877" max="4877" width="11.7109375" customWidth="1"/>
    <col min="4878" max="4878" width="21.42578125" customWidth="1"/>
    <col min="4879" max="5120" width="9.140625" customWidth="1"/>
    <col min="5121" max="5121" width="15.7109375" customWidth="1"/>
    <col min="5122" max="5122" width="3" customWidth="1"/>
    <col min="5123" max="5123" width="11.140625" customWidth="1"/>
    <col min="5124" max="5124" width="10.7109375" customWidth="1"/>
    <col min="5125" max="5128" width="9.140625" customWidth="1"/>
    <col min="5129" max="5129" width="2.85546875" customWidth="1"/>
    <col min="5130" max="5132" width="9.140625" customWidth="1"/>
    <col min="5133" max="5133" width="11.7109375" customWidth="1"/>
    <col min="5134" max="5134" width="21.42578125" customWidth="1"/>
    <col min="5135" max="5376" width="9.140625" customWidth="1"/>
    <col min="5377" max="5377" width="15.7109375" customWidth="1"/>
    <col min="5378" max="5378" width="3" customWidth="1"/>
    <col min="5379" max="5379" width="11.140625" customWidth="1"/>
    <col min="5380" max="5380" width="10.7109375" customWidth="1"/>
    <col min="5381" max="5384" width="9.140625" customWidth="1"/>
    <col min="5385" max="5385" width="2.85546875" customWidth="1"/>
    <col min="5386" max="5388" width="9.140625" customWidth="1"/>
    <col min="5389" max="5389" width="11.7109375" customWidth="1"/>
    <col min="5390" max="5390" width="21.42578125" customWidth="1"/>
    <col min="5391" max="5632" width="9.140625" customWidth="1"/>
    <col min="5633" max="5633" width="15.7109375" customWidth="1"/>
    <col min="5634" max="5634" width="3" customWidth="1"/>
    <col min="5635" max="5635" width="11.140625" customWidth="1"/>
    <col min="5636" max="5636" width="10.7109375" customWidth="1"/>
    <col min="5637" max="5640" width="9.140625" customWidth="1"/>
    <col min="5641" max="5641" width="2.85546875" customWidth="1"/>
    <col min="5642" max="5644" width="9.140625" customWidth="1"/>
    <col min="5645" max="5645" width="11.7109375" customWidth="1"/>
    <col min="5646" max="5646" width="21.42578125" customWidth="1"/>
    <col min="5647" max="5888" width="9.140625" customWidth="1"/>
    <col min="5889" max="5889" width="15.7109375" customWidth="1"/>
    <col min="5890" max="5890" width="3" customWidth="1"/>
    <col min="5891" max="5891" width="11.140625" customWidth="1"/>
    <col min="5892" max="5892" width="10.7109375" customWidth="1"/>
    <col min="5893" max="5896" width="9.140625" customWidth="1"/>
    <col min="5897" max="5897" width="2.85546875" customWidth="1"/>
    <col min="5898" max="5900" width="9.140625" customWidth="1"/>
    <col min="5901" max="5901" width="11.7109375" customWidth="1"/>
    <col min="5902" max="5902" width="21.42578125" customWidth="1"/>
    <col min="5903" max="6144" width="9.140625" customWidth="1"/>
    <col min="6145" max="6145" width="15.7109375" customWidth="1"/>
    <col min="6146" max="6146" width="3" customWidth="1"/>
    <col min="6147" max="6147" width="11.140625" customWidth="1"/>
    <col min="6148" max="6148" width="10.7109375" customWidth="1"/>
    <col min="6149" max="6152" width="9.140625" customWidth="1"/>
    <col min="6153" max="6153" width="2.85546875" customWidth="1"/>
    <col min="6154" max="6156" width="9.140625" customWidth="1"/>
    <col min="6157" max="6157" width="11.7109375" customWidth="1"/>
    <col min="6158" max="6158" width="21.42578125" customWidth="1"/>
    <col min="6159" max="6400" width="9.140625" customWidth="1"/>
    <col min="6401" max="6401" width="15.7109375" customWidth="1"/>
    <col min="6402" max="6402" width="3" customWidth="1"/>
    <col min="6403" max="6403" width="11.140625" customWidth="1"/>
    <col min="6404" max="6404" width="10.7109375" customWidth="1"/>
    <col min="6405" max="6408" width="9.140625" customWidth="1"/>
    <col min="6409" max="6409" width="2.85546875" customWidth="1"/>
    <col min="6410" max="6412" width="9.140625" customWidth="1"/>
    <col min="6413" max="6413" width="11.7109375" customWidth="1"/>
    <col min="6414" max="6414" width="21.42578125" customWidth="1"/>
    <col min="6415" max="6656" width="9.140625" customWidth="1"/>
    <col min="6657" max="6657" width="15.7109375" customWidth="1"/>
    <col min="6658" max="6658" width="3" customWidth="1"/>
    <col min="6659" max="6659" width="11.140625" customWidth="1"/>
    <col min="6660" max="6660" width="10.7109375" customWidth="1"/>
    <col min="6661" max="6664" width="9.140625" customWidth="1"/>
    <col min="6665" max="6665" width="2.85546875" customWidth="1"/>
    <col min="6666" max="6668" width="9.140625" customWidth="1"/>
    <col min="6669" max="6669" width="11.7109375" customWidth="1"/>
    <col min="6670" max="6670" width="21.42578125" customWidth="1"/>
    <col min="6671" max="6912" width="9.140625" customWidth="1"/>
    <col min="6913" max="6913" width="15.7109375" customWidth="1"/>
    <col min="6914" max="6914" width="3" customWidth="1"/>
    <col min="6915" max="6915" width="11.140625" customWidth="1"/>
    <col min="6916" max="6916" width="10.7109375" customWidth="1"/>
    <col min="6917" max="6920" width="9.140625" customWidth="1"/>
    <col min="6921" max="6921" width="2.85546875" customWidth="1"/>
    <col min="6922" max="6924" width="9.140625" customWidth="1"/>
    <col min="6925" max="6925" width="11.7109375" customWidth="1"/>
    <col min="6926" max="6926" width="21.42578125" customWidth="1"/>
    <col min="6927" max="7168" width="9.140625" customWidth="1"/>
    <col min="7169" max="7169" width="15.7109375" customWidth="1"/>
    <col min="7170" max="7170" width="3" customWidth="1"/>
    <col min="7171" max="7171" width="11.140625" customWidth="1"/>
    <col min="7172" max="7172" width="10.7109375" customWidth="1"/>
    <col min="7173" max="7176" width="9.140625" customWidth="1"/>
    <col min="7177" max="7177" width="2.85546875" customWidth="1"/>
    <col min="7178" max="7180" width="9.140625" customWidth="1"/>
    <col min="7181" max="7181" width="11.7109375" customWidth="1"/>
    <col min="7182" max="7182" width="21.42578125" customWidth="1"/>
    <col min="7183" max="7424" width="9.140625" customWidth="1"/>
    <col min="7425" max="7425" width="15.7109375" customWidth="1"/>
    <col min="7426" max="7426" width="3" customWidth="1"/>
    <col min="7427" max="7427" width="11.140625" customWidth="1"/>
    <col min="7428" max="7428" width="10.7109375" customWidth="1"/>
    <col min="7429" max="7432" width="9.140625" customWidth="1"/>
    <col min="7433" max="7433" width="2.85546875" customWidth="1"/>
    <col min="7434" max="7436" width="9.140625" customWidth="1"/>
    <col min="7437" max="7437" width="11.7109375" customWidth="1"/>
    <col min="7438" max="7438" width="21.42578125" customWidth="1"/>
    <col min="7439" max="7680" width="9.140625" customWidth="1"/>
    <col min="7681" max="7681" width="15.7109375" customWidth="1"/>
    <col min="7682" max="7682" width="3" customWidth="1"/>
    <col min="7683" max="7683" width="11.140625" customWidth="1"/>
    <col min="7684" max="7684" width="10.7109375" customWidth="1"/>
    <col min="7685" max="7688" width="9.140625" customWidth="1"/>
    <col min="7689" max="7689" width="2.85546875" customWidth="1"/>
    <col min="7690" max="7692" width="9.140625" customWidth="1"/>
    <col min="7693" max="7693" width="11.7109375" customWidth="1"/>
    <col min="7694" max="7694" width="21.42578125" customWidth="1"/>
    <col min="7695" max="7936" width="9.140625" customWidth="1"/>
    <col min="7937" max="7937" width="15.7109375" customWidth="1"/>
    <col min="7938" max="7938" width="3" customWidth="1"/>
    <col min="7939" max="7939" width="11.140625" customWidth="1"/>
    <col min="7940" max="7940" width="10.7109375" customWidth="1"/>
    <col min="7941" max="7944" width="9.140625" customWidth="1"/>
    <col min="7945" max="7945" width="2.85546875" customWidth="1"/>
    <col min="7946" max="7948" width="9.140625" customWidth="1"/>
    <col min="7949" max="7949" width="11.7109375" customWidth="1"/>
    <col min="7950" max="7950" width="21.42578125" customWidth="1"/>
    <col min="7951" max="8192" width="9.140625" customWidth="1"/>
    <col min="8193" max="8193" width="15.7109375" customWidth="1"/>
    <col min="8194" max="8194" width="3" customWidth="1"/>
    <col min="8195" max="8195" width="11.140625" customWidth="1"/>
    <col min="8196" max="8196" width="10.7109375" customWidth="1"/>
    <col min="8197" max="8200" width="9.140625" customWidth="1"/>
    <col min="8201" max="8201" width="2.85546875" customWidth="1"/>
    <col min="8202" max="8204" width="9.140625" customWidth="1"/>
    <col min="8205" max="8205" width="11.7109375" customWidth="1"/>
    <col min="8206" max="8206" width="21.42578125" customWidth="1"/>
    <col min="8207" max="8448" width="9.140625" customWidth="1"/>
    <col min="8449" max="8449" width="15.7109375" customWidth="1"/>
    <col min="8450" max="8450" width="3" customWidth="1"/>
    <col min="8451" max="8451" width="11.140625" customWidth="1"/>
    <col min="8452" max="8452" width="10.7109375" customWidth="1"/>
    <col min="8453" max="8456" width="9.140625" customWidth="1"/>
    <col min="8457" max="8457" width="2.85546875" customWidth="1"/>
    <col min="8458" max="8460" width="9.140625" customWidth="1"/>
    <col min="8461" max="8461" width="11.7109375" customWidth="1"/>
    <col min="8462" max="8462" width="21.42578125" customWidth="1"/>
    <col min="8463" max="8704" width="9.140625" customWidth="1"/>
    <col min="8705" max="8705" width="15.7109375" customWidth="1"/>
    <col min="8706" max="8706" width="3" customWidth="1"/>
    <col min="8707" max="8707" width="11.140625" customWidth="1"/>
    <col min="8708" max="8708" width="10.7109375" customWidth="1"/>
    <col min="8709" max="8712" width="9.140625" customWidth="1"/>
    <col min="8713" max="8713" width="2.85546875" customWidth="1"/>
    <col min="8714" max="8716" width="9.140625" customWidth="1"/>
    <col min="8717" max="8717" width="11.7109375" customWidth="1"/>
    <col min="8718" max="8718" width="21.42578125" customWidth="1"/>
    <col min="8719" max="8960" width="9.140625" customWidth="1"/>
    <col min="8961" max="8961" width="15.7109375" customWidth="1"/>
    <col min="8962" max="8962" width="3" customWidth="1"/>
    <col min="8963" max="8963" width="11.140625" customWidth="1"/>
    <col min="8964" max="8964" width="10.7109375" customWidth="1"/>
    <col min="8965" max="8968" width="9.140625" customWidth="1"/>
    <col min="8969" max="8969" width="2.85546875" customWidth="1"/>
    <col min="8970" max="8972" width="9.140625" customWidth="1"/>
    <col min="8973" max="8973" width="11.7109375" customWidth="1"/>
    <col min="8974" max="8974" width="21.42578125" customWidth="1"/>
    <col min="8975" max="9216" width="9.140625" customWidth="1"/>
    <col min="9217" max="9217" width="15.7109375" customWidth="1"/>
    <col min="9218" max="9218" width="3" customWidth="1"/>
    <col min="9219" max="9219" width="11.140625" customWidth="1"/>
    <col min="9220" max="9220" width="10.7109375" customWidth="1"/>
    <col min="9221" max="9224" width="9.140625" customWidth="1"/>
    <col min="9225" max="9225" width="2.85546875" customWidth="1"/>
    <col min="9226" max="9228" width="9.140625" customWidth="1"/>
    <col min="9229" max="9229" width="11.7109375" customWidth="1"/>
    <col min="9230" max="9230" width="21.42578125" customWidth="1"/>
    <col min="9231" max="9472" width="9.140625" customWidth="1"/>
    <col min="9473" max="9473" width="15.7109375" customWidth="1"/>
    <col min="9474" max="9474" width="3" customWidth="1"/>
    <col min="9475" max="9475" width="11.140625" customWidth="1"/>
    <col min="9476" max="9476" width="10.7109375" customWidth="1"/>
    <col min="9477" max="9480" width="9.140625" customWidth="1"/>
    <col min="9481" max="9481" width="2.85546875" customWidth="1"/>
    <col min="9482" max="9484" width="9.140625" customWidth="1"/>
    <col min="9485" max="9485" width="11.7109375" customWidth="1"/>
    <col min="9486" max="9486" width="21.42578125" customWidth="1"/>
    <col min="9487" max="9728" width="9.140625" customWidth="1"/>
    <col min="9729" max="9729" width="15.7109375" customWidth="1"/>
    <col min="9730" max="9730" width="3" customWidth="1"/>
    <col min="9731" max="9731" width="11.140625" customWidth="1"/>
    <col min="9732" max="9732" width="10.7109375" customWidth="1"/>
    <col min="9733" max="9736" width="9.140625" customWidth="1"/>
    <col min="9737" max="9737" width="2.85546875" customWidth="1"/>
    <col min="9738" max="9740" width="9.140625" customWidth="1"/>
    <col min="9741" max="9741" width="11.7109375" customWidth="1"/>
    <col min="9742" max="9742" width="21.42578125" customWidth="1"/>
    <col min="9743" max="9984" width="9.140625" customWidth="1"/>
    <col min="9985" max="9985" width="15.7109375" customWidth="1"/>
    <col min="9986" max="9986" width="3" customWidth="1"/>
    <col min="9987" max="9987" width="11.140625" customWidth="1"/>
    <col min="9988" max="9988" width="10.7109375" customWidth="1"/>
    <col min="9989" max="9992" width="9.140625" customWidth="1"/>
    <col min="9993" max="9993" width="2.85546875" customWidth="1"/>
    <col min="9994" max="9996" width="9.140625" customWidth="1"/>
    <col min="9997" max="9997" width="11.7109375" customWidth="1"/>
    <col min="9998" max="9998" width="21.42578125" customWidth="1"/>
    <col min="9999" max="10240" width="9.140625" customWidth="1"/>
    <col min="10241" max="10241" width="15.7109375" customWidth="1"/>
    <col min="10242" max="10242" width="3" customWidth="1"/>
    <col min="10243" max="10243" width="11.140625" customWidth="1"/>
    <col min="10244" max="10244" width="10.7109375" customWidth="1"/>
    <col min="10245" max="10248" width="9.140625" customWidth="1"/>
    <col min="10249" max="10249" width="2.85546875" customWidth="1"/>
    <col min="10250" max="10252" width="9.140625" customWidth="1"/>
    <col min="10253" max="10253" width="11.7109375" customWidth="1"/>
    <col min="10254" max="10254" width="21.42578125" customWidth="1"/>
    <col min="10255" max="10496" width="9.140625" customWidth="1"/>
    <col min="10497" max="10497" width="15.7109375" customWidth="1"/>
    <col min="10498" max="10498" width="3" customWidth="1"/>
    <col min="10499" max="10499" width="11.140625" customWidth="1"/>
    <col min="10500" max="10500" width="10.7109375" customWidth="1"/>
    <col min="10501" max="10504" width="9.140625" customWidth="1"/>
    <col min="10505" max="10505" width="2.85546875" customWidth="1"/>
    <col min="10506" max="10508" width="9.140625" customWidth="1"/>
    <col min="10509" max="10509" width="11.7109375" customWidth="1"/>
    <col min="10510" max="10510" width="21.42578125" customWidth="1"/>
    <col min="10511" max="10752" width="9.140625" customWidth="1"/>
    <col min="10753" max="10753" width="15.7109375" customWidth="1"/>
    <col min="10754" max="10754" width="3" customWidth="1"/>
    <col min="10755" max="10755" width="11.140625" customWidth="1"/>
    <col min="10756" max="10756" width="10.7109375" customWidth="1"/>
    <col min="10757" max="10760" width="9.140625" customWidth="1"/>
    <col min="10761" max="10761" width="2.85546875" customWidth="1"/>
    <col min="10762" max="10764" width="9.140625" customWidth="1"/>
    <col min="10765" max="10765" width="11.7109375" customWidth="1"/>
    <col min="10766" max="10766" width="21.42578125" customWidth="1"/>
    <col min="10767" max="11008" width="9.140625" customWidth="1"/>
    <col min="11009" max="11009" width="15.7109375" customWidth="1"/>
    <col min="11010" max="11010" width="3" customWidth="1"/>
    <col min="11011" max="11011" width="11.140625" customWidth="1"/>
    <col min="11012" max="11012" width="10.7109375" customWidth="1"/>
    <col min="11013" max="11016" width="9.140625" customWidth="1"/>
    <col min="11017" max="11017" width="2.85546875" customWidth="1"/>
    <col min="11018" max="11020" width="9.140625" customWidth="1"/>
    <col min="11021" max="11021" width="11.7109375" customWidth="1"/>
    <col min="11022" max="11022" width="21.42578125" customWidth="1"/>
    <col min="11023" max="11264" width="9.140625" customWidth="1"/>
    <col min="11265" max="11265" width="15.7109375" customWidth="1"/>
    <col min="11266" max="11266" width="3" customWidth="1"/>
    <col min="11267" max="11267" width="11.140625" customWidth="1"/>
    <col min="11268" max="11268" width="10.7109375" customWidth="1"/>
    <col min="11269" max="11272" width="9.140625" customWidth="1"/>
    <col min="11273" max="11273" width="2.85546875" customWidth="1"/>
    <col min="11274" max="11276" width="9.140625" customWidth="1"/>
    <col min="11277" max="11277" width="11.7109375" customWidth="1"/>
    <col min="11278" max="11278" width="21.42578125" customWidth="1"/>
    <col min="11279" max="11520" width="9.140625" customWidth="1"/>
    <col min="11521" max="11521" width="15.7109375" customWidth="1"/>
    <col min="11522" max="11522" width="3" customWidth="1"/>
    <col min="11523" max="11523" width="11.140625" customWidth="1"/>
    <col min="11524" max="11524" width="10.7109375" customWidth="1"/>
    <col min="11525" max="11528" width="9.140625" customWidth="1"/>
    <col min="11529" max="11529" width="2.85546875" customWidth="1"/>
    <col min="11530" max="11532" width="9.140625" customWidth="1"/>
    <col min="11533" max="11533" width="11.7109375" customWidth="1"/>
    <col min="11534" max="11534" width="21.42578125" customWidth="1"/>
    <col min="11535" max="11776" width="9.140625" customWidth="1"/>
    <col min="11777" max="11777" width="15.7109375" customWidth="1"/>
    <col min="11778" max="11778" width="3" customWidth="1"/>
    <col min="11779" max="11779" width="11.140625" customWidth="1"/>
    <col min="11780" max="11780" width="10.7109375" customWidth="1"/>
    <col min="11781" max="11784" width="9.140625" customWidth="1"/>
    <col min="11785" max="11785" width="2.85546875" customWidth="1"/>
    <col min="11786" max="11788" width="9.140625" customWidth="1"/>
    <col min="11789" max="11789" width="11.7109375" customWidth="1"/>
    <col min="11790" max="11790" width="21.42578125" customWidth="1"/>
    <col min="11791" max="12032" width="9.140625" customWidth="1"/>
    <col min="12033" max="12033" width="15.7109375" customWidth="1"/>
    <col min="12034" max="12034" width="3" customWidth="1"/>
    <col min="12035" max="12035" width="11.140625" customWidth="1"/>
    <col min="12036" max="12036" width="10.7109375" customWidth="1"/>
    <col min="12037" max="12040" width="9.140625" customWidth="1"/>
    <col min="12041" max="12041" width="2.85546875" customWidth="1"/>
    <col min="12042" max="12044" width="9.140625" customWidth="1"/>
    <col min="12045" max="12045" width="11.7109375" customWidth="1"/>
    <col min="12046" max="12046" width="21.42578125" customWidth="1"/>
    <col min="12047" max="12288" width="9.140625" customWidth="1"/>
    <col min="12289" max="12289" width="15.7109375" customWidth="1"/>
    <col min="12290" max="12290" width="3" customWidth="1"/>
    <col min="12291" max="12291" width="11.140625" customWidth="1"/>
    <col min="12292" max="12292" width="10.7109375" customWidth="1"/>
    <col min="12293" max="12296" width="9.140625" customWidth="1"/>
    <col min="12297" max="12297" width="2.85546875" customWidth="1"/>
    <col min="12298" max="12300" width="9.140625" customWidth="1"/>
    <col min="12301" max="12301" width="11.7109375" customWidth="1"/>
    <col min="12302" max="12302" width="21.42578125" customWidth="1"/>
    <col min="12303" max="12544" width="9.140625" customWidth="1"/>
    <col min="12545" max="12545" width="15.7109375" customWidth="1"/>
    <col min="12546" max="12546" width="3" customWidth="1"/>
    <col min="12547" max="12547" width="11.140625" customWidth="1"/>
    <col min="12548" max="12548" width="10.7109375" customWidth="1"/>
    <col min="12549" max="12552" width="9.140625" customWidth="1"/>
    <col min="12553" max="12553" width="2.85546875" customWidth="1"/>
    <col min="12554" max="12556" width="9.140625" customWidth="1"/>
    <col min="12557" max="12557" width="11.7109375" customWidth="1"/>
    <col min="12558" max="12558" width="21.42578125" customWidth="1"/>
    <col min="12559" max="12800" width="9.140625" customWidth="1"/>
    <col min="12801" max="12801" width="15.7109375" customWidth="1"/>
    <col min="12802" max="12802" width="3" customWidth="1"/>
    <col min="12803" max="12803" width="11.140625" customWidth="1"/>
    <col min="12804" max="12804" width="10.7109375" customWidth="1"/>
    <col min="12805" max="12808" width="9.140625" customWidth="1"/>
    <col min="12809" max="12809" width="2.85546875" customWidth="1"/>
    <col min="12810" max="12812" width="9.140625" customWidth="1"/>
    <col min="12813" max="12813" width="11.7109375" customWidth="1"/>
    <col min="12814" max="12814" width="21.42578125" customWidth="1"/>
    <col min="12815" max="13056" width="9.140625" customWidth="1"/>
    <col min="13057" max="13057" width="15.7109375" customWidth="1"/>
    <col min="13058" max="13058" width="3" customWidth="1"/>
    <col min="13059" max="13059" width="11.140625" customWidth="1"/>
    <col min="13060" max="13060" width="10.7109375" customWidth="1"/>
    <col min="13061" max="13064" width="9.140625" customWidth="1"/>
    <col min="13065" max="13065" width="2.85546875" customWidth="1"/>
    <col min="13066" max="13068" width="9.140625" customWidth="1"/>
    <col min="13069" max="13069" width="11.7109375" customWidth="1"/>
    <col min="13070" max="13070" width="21.42578125" customWidth="1"/>
    <col min="13071" max="13312" width="9.140625" customWidth="1"/>
    <col min="13313" max="13313" width="15.7109375" customWidth="1"/>
    <col min="13314" max="13314" width="3" customWidth="1"/>
    <col min="13315" max="13315" width="11.140625" customWidth="1"/>
    <col min="13316" max="13316" width="10.7109375" customWidth="1"/>
    <col min="13317" max="13320" width="9.140625" customWidth="1"/>
    <col min="13321" max="13321" width="2.85546875" customWidth="1"/>
    <col min="13322" max="13324" width="9.140625" customWidth="1"/>
    <col min="13325" max="13325" width="11.7109375" customWidth="1"/>
    <col min="13326" max="13326" width="21.42578125" customWidth="1"/>
    <col min="13327" max="13568" width="9.140625" customWidth="1"/>
    <col min="13569" max="13569" width="15.7109375" customWidth="1"/>
    <col min="13570" max="13570" width="3" customWidth="1"/>
    <col min="13571" max="13571" width="11.140625" customWidth="1"/>
    <col min="13572" max="13572" width="10.7109375" customWidth="1"/>
    <col min="13573" max="13576" width="9.140625" customWidth="1"/>
    <col min="13577" max="13577" width="2.85546875" customWidth="1"/>
    <col min="13578" max="13580" width="9.140625" customWidth="1"/>
    <col min="13581" max="13581" width="11.7109375" customWidth="1"/>
    <col min="13582" max="13582" width="21.42578125" customWidth="1"/>
    <col min="13583" max="13824" width="9.140625" customWidth="1"/>
    <col min="13825" max="13825" width="15.7109375" customWidth="1"/>
    <col min="13826" max="13826" width="3" customWidth="1"/>
    <col min="13827" max="13827" width="11.140625" customWidth="1"/>
    <col min="13828" max="13828" width="10.7109375" customWidth="1"/>
    <col min="13829" max="13832" width="9.140625" customWidth="1"/>
    <col min="13833" max="13833" width="2.85546875" customWidth="1"/>
    <col min="13834" max="13836" width="9.140625" customWidth="1"/>
    <col min="13837" max="13837" width="11.7109375" customWidth="1"/>
    <col min="13838" max="13838" width="21.42578125" customWidth="1"/>
    <col min="13839" max="14080" width="9.140625" customWidth="1"/>
    <col min="14081" max="14081" width="15.7109375" customWidth="1"/>
    <col min="14082" max="14082" width="3" customWidth="1"/>
    <col min="14083" max="14083" width="11.140625" customWidth="1"/>
    <col min="14084" max="14084" width="10.7109375" customWidth="1"/>
    <col min="14085" max="14088" width="9.140625" customWidth="1"/>
    <col min="14089" max="14089" width="2.85546875" customWidth="1"/>
    <col min="14090" max="14092" width="9.140625" customWidth="1"/>
    <col min="14093" max="14093" width="11.7109375" customWidth="1"/>
    <col min="14094" max="14094" width="21.42578125" customWidth="1"/>
    <col min="14095" max="14336" width="9.140625" customWidth="1"/>
    <col min="14337" max="14337" width="15.7109375" customWidth="1"/>
    <col min="14338" max="14338" width="3" customWidth="1"/>
    <col min="14339" max="14339" width="11.140625" customWidth="1"/>
    <col min="14340" max="14340" width="10.7109375" customWidth="1"/>
    <col min="14341" max="14344" width="9.140625" customWidth="1"/>
    <col min="14345" max="14345" width="2.85546875" customWidth="1"/>
    <col min="14346" max="14348" width="9.140625" customWidth="1"/>
    <col min="14349" max="14349" width="11.7109375" customWidth="1"/>
    <col min="14350" max="14350" width="21.42578125" customWidth="1"/>
    <col min="14351" max="14592" width="9.140625" customWidth="1"/>
    <col min="14593" max="14593" width="15.7109375" customWidth="1"/>
    <col min="14594" max="14594" width="3" customWidth="1"/>
    <col min="14595" max="14595" width="11.140625" customWidth="1"/>
    <col min="14596" max="14596" width="10.7109375" customWidth="1"/>
    <col min="14597" max="14600" width="9.140625" customWidth="1"/>
    <col min="14601" max="14601" width="2.85546875" customWidth="1"/>
    <col min="14602" max="14604" width="9.140625" customWidth="1"/>
    <col min="14605" max="14605" width="11.7109375" customWidth="1"/>
    <col min="14606" max="14606" width="21.42578125" customWidth="1"/>
    <col min="14607" max="14848" width="9.140625" customWidth="1"/>
    <col min="14849" max="14849" width="15.7109375" customWidth="1"/>
    <col min="14850" max="14850" width="3" customWidth="1"/>
    <col min="14851" max="14851" width="11.140625" customWidth="1"/>
    <col min="14852" max="14852" width="10.7109375" customWidth="1"/>
    <col min="14853" max="14856" width="9.140625" customWidth="1"/>
    <col min="14857" max="14857" width="2.85546875" customWidth="1"/>
    <col min="14858" max="14860" width="9.140625" customWidth="1"/>
    <col min="14861" max="14861" width="11.7109375" customWidth="1"/>
    <col min="14862" max="14862" width="21.42578125" customWidth="1"/>
    <col min="14863" max="15104" width="9.140625" customWidth="1"/>
    <col min="15105" max="15105" width="15.7109375" customWidth="1"/>
    <col min="15106" max="15106" width="3" customWidth="1"/>
    <col min="15107" max="15107" width="11.140625" customWidth="1"/>
    <col min="15108" max="15108" width="10.7109375" customWidth="1"/>
    <col min="15109" max="15112" width="9.140625" customWidth="1"/>
    <col min="15113" max="15113" width="2.85546875" customWidth="1"/>
    <col min="15114" max="15116" width="9.140625" customWidth="1"/>
    <col min="15117" max="15117" width="11.7109375" customWidth="1"/>
    <col min="15118" max="15118" width="21.42578125" customWidth="1"/>
    <col min="15119" max="15360" width="9.140625" customWidth="1"/>
    <col min="15361" max="15361" width="15.7109375" customWidth="1"/>
    <col min="15362" max="15362" width="3" customWidth="1"/>
    <col min="15363" max="15363" width="11.140625" customWidth="1"/>
    <col min="15364" max="15364" width="10.7109375" customWidth="1"/>
    <col min="15365" max="15368" width="9.140625" customWidth="1"/>
    <col min="15369" max="15369" width="2.85546875" customWidth="1"/>
    <col min="15370" max="15372" width="9.140625" customWidth="1"/>
    <col min="15373" max="15373" width="11.7109375" customWidth="1"/>
    <col min="15374" max="15374" width="21.42578125" customWidth="1"/>
    <col min="15375" max="15616" width="9.140625" customWidth="1"/>
    <col min="15617" max="15617" width="15.7109375" customWidth="1"/>
    <col min="15618" max="15618" width="3" customWidth="1"/>
    <col min="15619" max="15619" width="11.140625" customWidth="1"/>
    <col min="15620" max="15620" width="10.7109375" customWidth="1"/>
    <col min="15621" max="15624" width="9.140625" customWidth="1"/>
    <col min="15625" max="15625" width="2.85546875" customWidth="1"/>
    <col min="15626" max="15628" width="9.140625" customWidth="1"/>
    <col min="15629" max="15629" width="11.7109375" customWidth="1"/>
    <col min="15630" max="15630" width="21.42578125" customWidth="1"/>
    <col min="15631" max="15872" width="9.140625" customWidth="1"/>
    <col min="15873" max="15873" width="15.7109375" customWidth="1"/>
    <col min="15874" max="15874" width="3" customWidth="1"/>
    <col min="15875" max="15875" width="11.140625" customWidth="1"/>
    <col min="15876" max="15876" width="10.7109375" customWidth="1"/>
    <col min="15877" max="15880" width="9.140625" customWidth="1"/>
    <col min="15881" max="15881" width="2.85546875" customWidth="1"/>
    <col min="15882" max="15884" width="9.140625" customWidth="1"/>
    <col min="15885" max="15885" width="11.7109375" customWidth="1"/>
    <col min="15886" max="15886" width="21.42578125" customWidth="1"/>
    <col min="15887" max="16128" width="9.140625" customWidth="1"/>
    <col min="16129" max="16129" width="15.7109375" customWidth="1"/>
    <col min="16130" max="16130" width="3" customWidth="1"/>
    <col min="16131" max="16131" width="11.140625" customWidth="1"/>
    <col min="16132" max="16132" width="10.7109375" customWidth="1"/>
    <col min="16133" max="16136" width="9.140625" customWidth="1"/>
    <col min="16137" max="16137" width="2.85546875" customWidth="1"/>
    <col min="16138" max="16140" width="9.140625" customWidth="1"/>
    <col min="16141" max="16141" width="11.7109375" customWidth="1"/>
    <col min="16142" max="16142" width="21.42578125" customWidth="1"/>
    <col min="16143" max="16384" width="9.140625" customWidth="1"/>
  </cols>
  <sheetData>
    <row r="1" spans="1:16" ht="21" customHeight="1">
      <c r="A1" s="449" t="s">
        <v>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"/>
      <c r="N1" s="4"/>
      <c r="O1" s="2"/>
      <c r="P1" s="2"/>
    </row>
    <row r="2" spans="1:16" ht="20.25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335"/>
      <c r="N2" s="335"/>
      <c r="O2" s="6"/>
      <c r="P2" s="6"/>
    </row>
    <row r="3" spans="1:16" ht="15.75">
      <c r="A3" s="7"/>
      <c r="B3" s="8"/>
      <c r="C3" s="8"/>
      <c r="D3" s="8"/>
      <c r="E3" s="8"/>
      <c r="F3" s="8"/>
      <c r="G3" s="8"/>
      <c r="H3" s="8"/>
      <c r="I3" s="8"/>
      <c r="J3" s="2"/>
      <c r="K3" s="2"/>
      <c r="L3" s="2"/>
      <c r="M3" s="2"/>
      <c r="N3" s="2"/>
      <c r="O3" s="2"/>
      <c r="P3" s="2"/>
    </row>
    <row r="4" spans="1:16" ht="26.25">
      <c r="A4" s="9" t="s">
        <v>195</v>
      </c>
      <c r="B4" s="10"/>
      <c r="C4" s="10"/>
      <c r="D4" s="11"/>
      <c r="E4" s="11"/>
      <c r="F4" s="11"/>
      <c r="G4" s="11"/>
      <c r="H4" s="11"/>
      <c r="I4" s="2"/>
      <c r="J4" s="451"/>
      <c r="K4" s="451"/>
      <c r="L4" s="451"/>
      <c r="M4" s="451"/>
      <c r="N4" s="451"/>
      <c r="O4" s="2"/>
      <c r="P4" s="2"/>
    </row>
    <row r="5" spans="1:16" ht="25.5">
      <c r="A5" s="283" t="s">
        <v>69</v>
      </c>
      <c r="B5" s="14"/>
      <c r="C5" s="14"/>
      <c r="D5" s="14"/>
      <c r="E5" s="14"/>
      <c r="F5" s="14"/>
      <c r="G5" s="14"/>
      <c r="H5" s="2"/>
      <c r="I5" s="2"/>
      <c r="J5" s="15"/>
      <c r="K5" s="16" t="s">
        <v>4</v>
      </c>
      <c r="L5" s="452">
        <v>43496</v>
      </c>
      <c r="M5" s="452"/>
      <c r="N5" s="2"/>
      <c r="O5" s="2"/>
      <c r="P5" s="2"/>
    </row>
    <row r="6" spans="1:16" ht="12.75">
      <c r="A6" s="20"/>
      <c r="B6" s="20"/>
      <c r="C6" s="20"/>
      <c r="D6" s="20"/>
      <c r="E6" s="20"/>
      <c r="F6" s="20"/>
      <c r="G6" s="20"/>
      <c r="H6" s="2"/>
      <c r="I6" s="2"/>
      <c r="J6" s="2"/>
      <c r="K6" s="60"/>
      <c r="L6" s="2"/>
      <c r="M6" s="2"/>
      <c r="N6" s="2"/>
      <c r="O6" s="2"/>
      <c r="P6" s="2"/>
    </row>
    <row r="7" spans="1:16" ht="18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336"/>
      <c r="P7" s="21"/>
    </row>
    <row r="8" spans="1:16" ht="12.75">
      <c r="A8" s="20"/>
      <c r="B8" s="20"/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  <c r="N8" s="21"/>
      <c r="O8" s="21"/>
      <c r="P8" s="21"/>
    </row>
    <row r="9" spans="1:16" ht="12.75">
      <c r="A9" s="186"/>
      <c r="B9" s="187"/>
      <c r="C9" s="172"/>
      <c r="D9" s="498"/>
      <c r="E9" s="498"/>
      <c r="F9" s="498"/>
      <c r="G9" s="188"/>
      <c r="H9" s="337" t="s">
        <v>71</v>
      </c>
      <c r="I9" s="286"/>
      <c r="J9" s="338" t="s">
        <v>72</v>
      </c>
      <c r="K9" s="192"/>
      <c r="L9" s="191" t="s">
        <v>72</v>
      </c>
      <c r="M9" s="192"/>
      <c r="N9" s="468" t="s">
        <v>73</v>
      </c>
      <c r="O9" s="203"/>
      <c r="P9" s="21"/>
    </row>
    <row r="10" spans="1:16" ht="12.75">
      <c r="A10" s="193" t="s">
        <v>74</v>
      </c>
      <c r="B10" s="64" t="s">
        <v>75</v>
      </c>
      <c r="C10" s="339" t="s">
        <v>76</v>
      </c>
      <c r="D10" s="340" t="s">
        <v>77</v>
      </c>
      <c r="E10" s="195" t="s">
        <v>78</v>
      </c>
      <c r="F10" s="195" t="s">
        <v>79</v>
      </c>
      <c r="G10" s="195" t="s">
        <v>80</v>
      </c>
      <c r="H10" s="341"/>
      <c r="I10" s="288"/>
      <c r="J10" s="342" t="s">
        <v>81</v>
      </c>
      <c r="K10" s="199" t="s">
        <v>36</v>
      </c>
      <c r="L10" s="198" t="s">
        <v>82</v>
      </c>
      <c r="M10" s="199" t="s">
        <v>36</v>
      </c>
      <c r="N10" s="468"/>
      <c r="O10" s="203"/>
      <c r="P10" s="21"/>
    </row>
    <row r="11" spans="1:16" ht="12.75">
      <c r="A11" s="102"/>
      <c r="B11" s="21"/>
      <c r="C11" s="203"/>
      <c r="D11" s="21"/>
      <c r="E11" s="21"/>
      <c r="F11" s="21"/>
      <c r="G11" s="311"/>
      <c r="H11" s="247"/>
      <c r="I11" s="82"/>
      <c r="J11" s="82"/>
      <c r="K11" s="21"/>
      <c r="L11" s="102"/>
      <c r="M11" s="21"/>
      <c r="N11" s="102"/>
      <c r="O11" s="203"/>
      <c r="P11" s="208"/>
    </row>
    <row r="12" spans="1:16" ht="12.75" customHeight="1">
      <c r="A12" s="492" t="s">
        <v>92</v>
      </c>
      <c r="B12" s="343" t="s">
        <v>318</v>
      </c>
      <c r="C12" s="343" t="s">
        <v>196</v>
      </c>
      <c r="D12" s="434"/>
      <c r="E12" s="434"/>
      <c r="F12" s="434">
        <v>71</v>
      </c>
      <c r="G12" s="94"/>
      <c r="H12" s="212">
        <f t="shared" ref="H12:H19" si="0">SUM(D12:G12)*10.764</f>
        <v>764.24399999999991</v>
      </c>
      <c r="I12" s="82"/>
      <c r="J12" s="213"/>
      <c r="K12" s="72"/>
      <c r="L12" s="214"/>
      <c r="M12" s="72"/>
      <c r="N12" s="214"/>
      <c r="O12" s="203"/>
      <c r="P12" s="21"/>
    </row>
    <row r="13" spans="1:16" ht="12.75" customHeight="1">
      <c r="A13" s="492"/>
      <c r="B13" s="344" t="s">
        <v>318</v>
      </c>
      <c r="C13" s="344" t="s">
        <v>197</v>
      </c>
      <c r="D13" s="435">
        <v>50</v>
      </c>
      <c r="E13" s="435"/>
      <c r="F13" s="435"/>
      <c r="G13" s="94"/>
      <c r="H13" s="216">
        <f t="shared" si="0"/>
        <v>538.19999999999993</v>
      </c>
      <c r="I13" s="82"/>
      <c r="J13" s="82"/>
      <c r="K13" s="21"/>
      <c r="L13" s="102"/>
      <c r="M13" s="21"/>
      <c r="N13" s="102"/>
      <c r="O13" s="203"/>
      <c r="P13" s="21"/>
    </row>
    <row r="14" spans="1:16" ht="12.75" customHeight="1">
      <c r="A14" s="492"/>
      <c r="B14" s="344" t="s">
        <v>318</v>
      </c>
      <c r="C14" s="344" t="s">
        <v>198</v>
      </c>
      <c r="D14" s="435"/>
      <c r="E14" s="435"/>
      <c r="F14" s="435">
        <v>72</v>
      </c>
      <c r="G14" s="94"/>
      <c r="H14" s="216">
        <f t="shared" si="0"/>
        <v>775.00799999999992</v>
      </c>
      <c r="I14" s="82"/>
      <c r="J14" s="82"/>
      <c r="K14" s="21"/>
      <c r="L14" s="102"/>
      <c r="M14" s="21"/>
      <c r="N14" s="102"/>
      <c r="O14" s="203"/>
      <c r="P14" s="21"/>
    </row>
    <row r="15" spans="1:16" ht="12.75" customHeight="1">
      <c r="A15" s="492"/>
      <c r="B15" s="344" t="s">
        <v>318</v>
      </c>
      <c r="C15" s="344" t="s">
        <v>199</v>
      </c>
      <c r="D15" s="435"/>
      <c r="E15" s="436"/>
      <c r="F15" s="435">
        <v>74</v>
      </c>
      <c r="G15" s="94"/>
      <c r="H15" s="216">
        <f t="shared" si="0"/>
        <v>796.53599999999994</v>
      </c>
      <c r="I15" s="82"/>
      <c r="J15" s="82"/>
      <c r="K15" s="21"/>
      <c r="L15" s="102"/>
      <c r="M15" s="21"/>
      <c r="N15" s="102"/>
      <c r="O15" s="203"/>
      <c r="P15" s="21"/>
    </row>
    <row r="16" spans="1:16" ht="12.75" customHeight="1">
      <c r="A16" s="492"/>
      <c r="B16" s="344" t="s">
        <v>318</v>
      </c>
      <c r="C16" s="344" t="s">
        <v>200</v>
      </c>
      <c r="D16" s="435"/>
      <c r="E16" s="435"/>
      <c r="F16" s="435">
        <v>75</v>
      </c>
      <c r="G16" s="94"/>
      <c r="H16" s="216">
        <f t="shared" si="0"/>
        <v>807.3</v>
      </c>
      <c r="I16" s="82"/>
      <c r="J16" s="82"/>
      <c r="K16" s="21"/>
      <c r="L16" s="102"/>
      <c r="M16" s="21"/>
      <c r="N16" s="102"/>
      <c r="O16" s="203"/>
      <c r="P16" s="21"/>
    </row>
    <row r="17" spans="1:16" ht="12.75" customHeight="1">
      <c r="A17" s="492"/>
      <c r="B17" s="344" t="s">
        <v>318</v>
      </c>
      <c r="C17" s="344" t="s">
        <v>201</v>
      </c>
      <c r="D17" s="435"/>
      <c r="E17" s="435"/>
      <c r="F17" s="435">
        <v>75</v>
      </c>
      <c r="G17" s="94"/>
      <c r="H17" s="216">
        <f t="shared" si="0"/>
        <v>807.3</v>
      </c>
      <c r="I17" s="82"/>
      <c r="J17" s="82"/>
      <c r="K17" s="21"/>
      <c r="L17" s="220"/>
      <c r="M17" s="21"/>
      <c r="N17" s="102"/>
      <c r="O17" s="203"/>
      <c r="P17" s="21"/>
    </row>
    <row r="18" spans="1:16" ht="12.75" customHeight="1">
      <c r="A18" s="492"/>
      <c r="B18" s="344" t="s">
        <v>318</v>
      </c>
      <c r="C18" s="344" t="s">
        <v>202</v>
      </c>
      <c r="D18" s="435"/>
      <c r="E18" s="435"/>
      <c r="F18" s="435">
        <v>70</v>
      </c>
      <c r="G18" s="94"/>
      <c r="H18" s="216">
        <f t="shared" si="0"/>
        <v>753.4799999999999</v>
      </c>
      <c r="I18" s="82"/>
      <c r="J18" s="82"/>
      <c r="K18" s="21"/>
      <c r="L18" s="345"/>
      <c r="M18" s="21"/>
      <c r="N18" s="102"/>
      <c r="O18" s="203"/>
      <c r="P18" s="21"/>
    </row>
    <row r="19" spans="1:16" ht="12.75" customHeight="1">
      <c r="A19" s="492"/>
      <c r="B19" s="344" t="s">
        <v>318</v>
      </c>
      <c r="C19" s="344" t="s">
        <v>203</v>
      </c>
      <c r="D19" s="435"/>
      <c r="E19" s="435"/>
      <c r="F19" s="435">
        <v>71</v>
      </c>
      <c r="G19" s="94"/>
      <c r="H19" s="216">
        <f t="shared" si="0"/>
        <v>764.24399999999991</v>
      </c>
      <c r="I19" s="82"/>
      <c r="J19" s="82"/>
      <c r="K19" s="21"/>
      <c r="L19" s="220"/>
      <c r="M19" s="21"/>
      <c r="N19" s="102"/>
      <c r="O19" s="237"/>
      <c r="P19" s="208"/>
    </row>
    <row r="20" spans="1:16" ht="12.75" customHeight="1">
      <c r="A20" s="253"/>
      <c r="B20" s="217"/>
      <c r="C20" s="217"/>
      <c r="D20" s="435"/>
      <c r="E20" s="435"/>
      <c r="F20" s="435"/>
      <c r="G20" s="94"/>
      <c r="H20" s="216"/>
      <c r="I20" s="82"/>
      <c r="J20" s="82"/>
      <c r="K20" s="21"/>
      <c r="L20" s="220"/>
      <c r="M20" s="21"/>
      <c r="N20" s="102"/>
      <c r="O20" s="237"/>
      <c r="P20" s="208"/>
    </row>
    <row r="21" spans="1:16" ht="12.75">
      <c r="A21" s="346"/>
      <c r="B21" s="348"/>
      <c r="C21" s="348"/>
      <c r="D21" s="437"/>
      <c r="E21" s="437"/>
      <c r="F21" s="437"/>
      <c r="G21" s="230"/>
      <c r="H21" s="207"/>
      <c r="I21" s="21"/>
      <c r="J21" s="257" t="s">
        <v>42</v>
      </c>
      <c r="K21" s="257"/>
      <c r="L21" s="257" t="s">
        <v>98</v>
      </c>
      <c r="M21" s="256"/>
      <c r="N21" s="251"/>
      <c r="O21" s="203"/>
      <c r="P21" s="21"/>
    </row>
    <row r="22" spans="1:16" ht="12.75">
      <c r="A22" s="204" t="s">
        <v>90</v>
      </c>
      <c r="B22" s="217"/>
      <c r="C22" s="217"/>
      <c r="D22" s="438">
        <f>SUM(D12:D20)</f>
        <v>50</v>
      </c>
      <c r="E22" s="438">
        <f>SUM(E12:E20)</f>
        <v>0</v>
      </c>
      <c r="F22" s="438">
        <f>SUM(F12:F20)</f>
        <v>508</v>
      </c>
      <c r="G22" s="224">
        <f>SUM(G12:G20)</f>
        <v>0</v>
      </c>
      <c r="H22" s="201"/>
      <c r="I22" s="82"/>
      <c r="J22" s="312">
        <f>SUM(D22:G22)</f>
        <v>558</v>
      </c>
      <c r="K22" s="304">
        <f>J22*10.764</f>
        <v>6006.3119999999999</v>
      </c>
      <c r="L22" s="291">
        <v>712</v>
      </c>
      <c r="M22" s="304">
        <f>L22*10.764</f>
        <v>7663.9679999999998</v>
      </c>
      <c r="N22" s="305">
        <f>K22/M22</f>
        <v>0.7837078651685393</v>
      </c>
      <c r="O22" s="203"/>
      <c r="P22" s="21"/>
    </row>
    <row r="23" spans="1:16" ht="12.75">
      <c r="A23" s="229" t="s">
        <v>91</v>
      </c>
      <c r="B23" s="292"/>
      <c r="C23" s="292"/>
      <c r="D23" s="439">
        <f>COUNT(D12:D20)</f>
        <v>1</v>
      </c>
      <c r="E23" s="439">
        <f>COUNT(E12:E20)</f>
        <v>0</v>
      </c>
      <c r="F23" s="439">
        <f>COUNT(F12:F20)</f>
        <v>7</v>
      </c>
      <c r="G23" s="233">
        <f>COUNT(G12:G20)</f>
        <v>0</v>
      </c>
      <c r="H23" s="231"/>
      <c r="I23" s="82"/>
      <c r="J23" s="234"/>
      <c r="K23" s="235"/>
      <c r="L23" s="236"/>
      <c r="M23" s="235"/>
      <c r="N23" s="236"/>
      <c r="O23" s="203"/>
      <c r="P23" s="21"/>
    </row>
    <row r="24" spans="1:16" ht="12.75">
      <c r="A24" s="102"/>
      <c r="B24" s="294"/>
      <c r="C24" s="294"/>
      <c r="D24" s="440"/>
      <c r="E24" s="440"/>
      <c r="F24" s="440"/>
      <c r="G24" s="252"/>
      <c r="H24" s="102"/>
      <c r="I24" s="82"/>
      <c r="J24" s="82"/>
      <c r="K24" s="21"/>
      <c r="L24" s="102"/>
      <c r="M24" s="21"/>
      <c r="N24" s="102"/>
      <c r="O24" s="203"/>
      <c r="P24" s="208"/>
    </row>
    <row r="25" spans="1:16" ht="12.75" customHeight="1">
      <c r="A25" s="492" t="s">
        <v>99</v>
      </c>
      <c r="B25" s="350" t="s">
        <v>318</v>
      </c>
      <c r="C25" s="350" t="s">
        <v>204</v>
      </c>
      <c r="D25" s="434"/>
      <c r="E25" s="434"/>
      <c r="F25" s="434">
        <v>71</v>
      </c>
      <c r="G25" s="94"/>
      <c r="H25" s="212">
        <f t="shared" ref="H25:H32" si="1">SUM(D25:G25)*10.764</f>
        <v>764.24399999999991</v>
      </c>
      <c r="I25" s="82"/>
      <c r="J25" s="213"/>
      <c r="K25" s="72"/>
      <c r="L25" s="214"/>
      <c r="M25" s="72"/>
      <c r="N25" s="214"/>
      <c r="O25" s="203"/>
      <c r="P25" s="21"/>
    </row>
    <row r="26" spans="1:16" ht="12.75" customHeight="1">
      <c r="A26" s="492"/>
      <c r="B26" s="344" t="s">
        <v>318</v>
      </c>
      <c r="C26" s="344" t="s">
        <v>205</v>
      </c>
      <c r="D26" s="435">
        <v>50</v>
      </c>
      <c r="E26" s="435"/>
      <c r="F26" s="435"/>
      <c r="G26" s="94"/>
      <c r="H26" s="216">
        <f t="shared" si="1"/>
        <v>538.19999999999993</v>
      </c>
      <c r="I26" s="82"/>
      <c r="J26" s="82"/>
      <c r="K26" s="21"/>
      <c r="L26" s="102"/>
      <c r="M26" s="21"/>
      <c r="N26" s="102"/>
      <c r="O26" s="203"/>
      <c r="P26" s="21"/>
    </row>
    <row r="27" spans="1:16" ht="12.75" customHeight="1">
      <c r="A27" s="492"/>
      <c r="B27" s="344" t="s">
        <v>318</v>
      </c>
      <c r="C27" s="344" t="s">
        <v>206</v>
      </c>
      <c r="D27" s="435"/>
      <c r="E27" s="435"/>
      <c r="F27" s="435">
        <v>72</v>
      </c>
      <c r="G27" s="94"/>
      <c r="H27" s="216">
        <f t="shared" si="1"/>
        <v>775.00799999999992</v>
      </c>
      <c r="I27" s="82"/>
      <c r="J27" s="82"/>
      <c r="K27" s="21"/>
      <c r="L27" s="102"/>
      <c r="M27" s="21"/>
      <c r="N27" s="102"/>
      <c r="O27" s="203"/>
      <c r="P27" s="21"/>
    </row>
    <row r="28" spans="1:16" ht="12.75" customHeight="1">
      <c r="A28" s="492"/>
      <c r="B28" s="344" t="s">
        <v>318</v>
      </c>
      <c r="C28" s="344" t="s">
        <v>207</v>
      </c>
      <c r="D28" s="435"/>
      <c r="E28" s="436"/>
      <c r="F28" s="435">
        <v>74</v>
      </c>
      <c r="G28" s="94"/>
      <c r="H28" s="216">
        <f t="shared" si="1"/>
        <v>796.53599999999994</v>
      </c>
      <c r="I28" s="82"/>
      <c r="J28" s="82"/>
      <c r="K28" s="21"/>
      <c r="L28" s="102"/>
      <c r="M28" s="21"/>
      <c r="N28" s="102"/>
      <c r="O28" s="203"/>
      <c r="P28" s="21"/>
    </row>
    <row r="29" spans="1:16" ht="12.75" customHeight="1">
      <c r="A29" s="492"/>
      <c r="B29" s="344" t="s">
        <v>318</v>
      </c>
      <c r="C29" s="344" t="s">
        <v>208</v>
      </c>
      <c r="D29" s="435"/>
      <c r="E29" s="435"/>
      <c r="F29" s="435">
        <v>75</v>
      </c>
      <c r="G29" s="94"/>
      <c r="H29" s="216">
        <f t="shared" si="1"/>
        <v>807.3</v>
      </c>
      <c r="I29" s="82"/>
      <c r="J29" s="82"/>
      <c r="K29" s="21"/>
      <c r="L29" s="102"/>
      <c r="M29" s="21"/>
      <c r="N29" s="102"/>
      <c r="O29" s="203"/>
      <c r="P29" s="21"/>
    </row>
    <row r="30" spans="1:16" ht="12.75" customHeight="1">
      <c r="A30" s="492"/>
      <c r="B30" s="344" t="s">
        <v>318</v>
      </c>
      <c r="C30" s="344" t="s">
        <v>209</v>
      </c>
      <c r="D30" s="435"/>
      <c r="E30" s="435"/>
      <c r="F30" s="435">
        <v>75</v>
      </c>
      <c r="G30" s="94"/>
      <c r="H30" s="216">
        <f t="shared" si="1"/>
        <v>807.3</v>
      </c>
      <c r="I30" s="82"/>
      <c r="J30" s="82"/>
      <c r="K30" s="21"/>
      <c r="L30" s="220"/>
      <c r="M30" s="21"/>
      <c r="N30" s="102"/>
      <c r="O30" s="203"/>
      <c r="P30" s="21"/>
    </row>
    <row r="31" spans="1:16" ht="12.75" customHeight="1">
      <c r="A31" s="492"/>
      <c r="B31" s="344" t="s">
        <v>318</v>
      </c>
      <c r="C31" s="344" t="s">
        <v>210</v>
      </c>
      <c r="D31" s="435"/>
      <c r="E31" s="435"/>
      <c r="F31" s="435">
        <v>93</v>
      </c>
      <c r="G31" s="94"/>
      <c r="H31" s="216">
        <f t="shared" si="1"/>
        <v>1001.0519999999999</v>
      </c>
      <c r="I31" s="82"/>
      <c r="J31" s="82"/>
      <c r="K31" s="21"/>
      <c r="L31" s="345"/>
      <c r="M31" s="21"/>
      <c r="N31" s="102"/>
      <c r="O31" s="203"/>
      <c r="P31" s="21"/>
    </row>
    <row r="32" spans="1:16" ht="12.75" customHeight="1">
      <c r="A32" s="492"/>
      <c r="B32" s="344" t="s">
        <v>318</v>
      </c>
      <c r="C32" s="344" t="s">
        <v>211</v>
      </c>
      <c r="D32" s="435"/>
      <c r="E32" s="435"/>
      <c r="F32" s="435">
        <v>71</v>
      </c>
      <c r="G32" s="94"/>
      <c r="H32" s="216">
        <f t="shared" si="1"/>
        <v>764.24399999999991</v>
      </c>
      <c r="I32" s="82"/>
      <c r="J32" s="82"/>
      <c r="K32" s="21"/>
      <c r="L32" s="220"/>
      <c r="M32" s="21"/>
      <c r="N32" s="102"/>
      <c r="O32" s="237"/>
      <c r="P32" s="208"/>
    </row>
    <row r="33" spans="1:16" ht="12.75" customHeight="1">
      <c r="A33" s="253"/>
      <c r="B33" s="217"/>
      <c r="C33" s="217"/>
      <c r="D33" s="435"/>
      <c r="E33" s="435"/>
      <c r="F33" s="435"/>
      <c r="G33" s="94"/>
      <c r="H33" s="216"/>
      <c r="I33" s="82"/>
      <c r="J33" s="82"/>
      <c r="K33" s="21"/>
      <c r="L33" s="220"/>
      <c r="M33" s="21"/>
      <c r="N33" s="102"/>
      <c r="O33" s="237"/>
      <c r="P33" s="208"/>
    </row>
    <row r="34" spans="1:16" ht="12.75">
      <c r="A34" s="346"/>
      <c r="B34" s="348"/>
      <c r="C34" s="348"/>
      <c r="D34" s="437"/>
      <c r="E34" s="437"/>
      <c r="F34" s="437"/>
      <c r="G34" s="230"/>
      <c r="H34" s="207"/>
      <c r="I34" s="21"/>
      <c r="J34" s="257" t="s">
        <v>42</v>
      </c>
      <c r="K34" s="257"/>
      <c r="L34" s="257" t="s">
        <v>98</v>
      </c>
      <c r="M34" s="256"/>
      <c r="N34" s="251"/>
      <c r="O34" s="203"/>
      <c r="P34" s="21"/>
    </row>
    <row r="35" spans="1:16" ht="12.75">
      <c r="A35" s="204" t="s">
        <v>90</v>
      </c>
      <c r="B35" s="217"/>
      <c r="C35" s="217"/>
      <c r="D35" s="438">
        <f>SUM(D25:D33)</f>
        <v>50</v>
      </c>
      <c r="E35" s="438">
        <f>SUM(E25:E33)</f>
        <v>0</v>
      </c>
      <c r="F35" s="438">
        <f>SUM(F25:F33)</f>
        <v>531</v>
      </c>
      <c r="G35" s="224">
        <f>SUM(G25:G33)</f>
        <v>0</v>
      </c>
      <c r="H35" s="201"/>
      <c r="I35" s="82"/>
      <c r="J35" s="312">
        <f>SUM(D35:G35)</f>
        <v>581</v>
      </c>
      <c r="K35" s="304">
        <f>J35*10.764</f>
        <v>6253.884</v>
      </c>
      <c r="L35" s="291">
        <v>712</v>
      </c>
      <c r="M35" s="304">
        <f>L35*10.764</f>
        <v>7663.9679999999998</v>
      </c>
      <c r="N35" s="305">
        <f>K35/M35</f>
        <v>0.8160112359550562</v>
      </c>
      <c r="O35" s="203"/>
      <c r="P35" s="21"/>
    </row>
    <row r="36" spans="1:16" ht="12.75">
      <c r="A36" s="229" t="s">
        <v>91</v>
      </c>
      <c r="B36" s="292"/>
      <c r="C36" s="292"/>
      <c r="D36" s="439">
        <f>COUNT(D25:D33)</f>
        <v>1</v>
      </c>
      <c r="E36" s="439">
        <f>COUNT(E25:E33)</f>
        <v>0</v>
      </c>
      <c r="F36" s="439">
        <f>COUNT(F25:F33)</f>
        <v>7</v>
      </c>
      <c r="G36" s="233">
        <f>COUNT(G25:G33)</f>
        <v>0</v>
      </c>
      <c r="H36" s="231"/>
      <c r="I36" s="82"/>
      <c r="J36" s="234"/>
      <c r="K36" s="235"/>
      <c r="L36" s="236"/>
      <c r="M36" s="235"/>
      <c r="N36" s="236"/>
      <c r="O36" s="203"/>
      <c r="P36" s="21"/>
    </row>
    <row r="37" spans="1:16" ht="12.75">
      <c r="A37" s="102"/>
      <c r="B37" s="247"/>
      <c r="C37" s="247"/>
      <c r="D37" s="440"/>
      <c r="E37" s="440"/>
      <c r="F37" s="440"/>
      <c r="G37" s="252"/>
      <c r="H37" s="102"/>
      <c r="I37" s="82"/>
      <c r="J37" s="82"/>
      <c r="K37" s="21"/>
      <c r="L37" s="102"/>
      <c r="M37" s="21"/>
      <c r="N37" s="102"/>
      <c r="O37" s="237"/>
      <c r="P37" s="208"/>
    </row>
    <row r="38" spans="1:16" ht="12.75" customHeight="1">
      <c r="A38" s="492" t="s">
        <v>105</v>
      </c>
      <c r="B38" s="344" t="s">
        <v>318</v>
      </c>
      <c r="C38" s="344" t="s">
        <v>212</v>
      </c>
      <c r="D38" s="434"/>
      <c r="E38" s="434"/>
      <c r="F38" s="434">
        <v>71</v>
      </c>
      <c r="G38" s="94"/>
      <c r="H38" s="212">
        <f t="shared" ref="H38:H45" si="2">SUM(D38:G38)*10.764</f>
        <v>764.24399999999991</v>
      </c>
      <c r="I38" s="82"/>
      <c r="J38" s="213"/>
      <c r="K38" s="72"/>
      <c r="L38" s="214"/>
      <c r="M38" s="72"/>
      <c r="N38" s="214"/>
      <c r="O38" s="203"/>
      <c r="P38" s="21"/>
    </row>
    <row r="39" spans="1:16" ht="12.75" customHeight="1">
      <c r="A39" s="492"/>
      <c r="B39" s="344" t="s">
        <v>318</v>
      </c>
      <c r="C39" s="344" t="s">
        <v>213</v>
      </c>
      <c r="D39" s="435">
        <v>50</v>
      </c>
      <c r="E39" s="435"/>
      <c r="F39" s="435"/>
      <c r="G39" s="94"/>
      <c r="H39" s="216">
        <f t="shared" si="2"/>
        <v>538.19999999999993</v>
      </c>
      <c r="I39" s="82"/>
      <c r="J39" s="82"/>
      <c r="K39" s="21"/>
      <c r="L39" s="102"/>
      <c r="M39" s="21"/>
      <c r="N39" s="102"/>
      <c r="O39" s="203"/>
      <c r="P39" s="21"/>
    </row>
    <row r="40" spans="1:16" ht="12.75" customHeight="1">
      <c r="A40" s="492"/>
      <c r="B40" s="344" t="s">
        <v>318</v>
      </c>
      <c r="C40" s="344" t="s">
        <v>214</v>
      </c>
      <c r="D40" s="435"/>
      <c r="E40" s="435"/>
      <c r="F40" s="435">
        <v>72</v>
      </c>
      <c r="G40" s="94"/>
      <c r="H40" s="216">
        <f t="shared" si="2"/>
        <v>775.00799999999992</v>
      </c>
      <c r="I40" s="82"/>
      <c r="J40" s="82"/>
      <c r="K40" s="21"/>
      <c r="L40" s="102"/>
      <c r="M40" s="21"/>
      <c r="N40" s="102"/>
      <c r="O40" s="203"/>
      <c r="P40" s="21"/>
    </row>
    <row r="41" spans="1:16" ht="12.75" customHeight="1">
      <c r="A41" s="492"/>
      <c r="B41" s="344" t="s">
        <v>318</v>
      </c>
      <c r="C41" s="344" t="s">
        <v>215</v>
      </c>
      <c r="D41" s="435"/>
      <c r="E41" s="436"/>
      <c r="F41" s="435">
        <v>74</v>
      </c>
      <c r="G41" s="94"/>
      <c r="H41" s="216">
        <f t="shared" si="2"/>
        <v>796.53599999999994</v>
      </c>
      <c r="I41" s="82"/>
      <c r="J41" s="82"/>
      <c r="K41" s="21"/>
      <c r="L41" s="102"/>
      <c r="M41" s="21"/>
      <c r="N41" s="102"/>
      <c r="O41" s="203"/>
      <c r="P41" s="21"/>
    </row>
    <row r="42" spans="1:16" ht="12.75" customHeight="1">
      <c r="A42" s="492"/>
      <c r="B42" s="344" t="s">
        <v>318</v>
      </c>
      <c r="C42" s="344" t="s">
        <v>216</v>
      </c>
      <c r="D42" s="435"/>
      <c r="E42" s="435"/>
      <c r="F42" s="435">
        <v>75</v>
      </c>
      <c r="G42" s="94"/>
      <c r="H42" s="216">
        <f t="shared" si="2"/>
        <v>807.3</v>
      </c>
      <c r="I42" s="82"/>
      <c r="J42" s="82"/>
      <c r="K42" s="21"/>
      <c r="L42" s="102"/>
      <c r="M42" s="21"/>
      <c r="N42" s="102"/>
      <c r="O42" s="203"/>
      <c r="P42" s="21"/>
    </row>
    <row r="43" spans="1:16" ht="12.75" customHeight="1">
      <c r="A43" s="492"/>
      <c r="B43" s="344" t="s">
        <v>318</v>
      </c>
      <c r="C43" s="344" t="s">
        <v>217</v>
      </c>
      <c r="D43" s="435"/>
      <c r="E43" s="435"/>
      <c r="F43" s="435">
        <v>75</v>
      </c>
      <c r="G43" s="94"/>
      <c r="H43" s="216">
        <f t="shared" si="2"/>
        <v>807.3</v>
      </c>
      <c r="I43" s="82"/>
      <c r="J43" s="82"/>
      <c r="K43" s="21"/>
      <c r="L43" s="220"/>
      <c r="M43" s="21"/>
      <c r="N43" s="102"/>
      <c r="O43" s="203"/>
      <c r="P43" s="21"/>
    </row>
    <row r="44" spans="1:16" ht="12.75" customHeight="1">
      <c r="A44" s="492"/>
      <c r="B44" s="344" t="s">
        <v>318</v>
      </c>
      <c r="C44" s="344" t="s">
        <v>218</v>
      </c>
      <c r="D44" s="435"/>
      <c r="E44" s="435"/>
      <c r="F44" s="435">
        <v>93</v>
      </c>
      <c r="G44" s="94"/>
      <c r="H44" s="216">
        <f t="shared" si="2"/>
        <v>1001.0519999999999</v>
      </c>
      <c r="I44" s="82"/>
      <c r="J44" s="82"/>
      <c r="K44" s="21"/>
      <c r="L44" s="345"/>
      <c r="M44" s="21"/>
      <c r="N44" s="102"/>
      <c r="O44" s="203"/>
      <c r="P44" s="21"/>
    </row>
    <row r="45" spans="1:16" ht="12.75" customHeight="1">
      <c r="A45" s="492"/>
      <c r="B45" s="344" t="s">
        <v>318</v>
      </c>
      <c r="C45" s="344" t="s">
        <v>219</v>
      </c>
      <c r="D45" s="435"/>
      <c r="E45" s="435"/>
      <c r="F45" s="435">
        <v>71</v>
      </c>
      <c r="G45" s="94"/>
      <c r="H45" s="216">
        <f t="shared" si="2"/>
        <v>764.24399999999991</v>
      </c>
      <c r="I45" s="82"/>
      <c r="J45" s="82"/>
      <c r="K45" s="21"/>
      <c r="L45" s="220"/>
      <c r="M45" s="21"/>
      <c r="N45" s="102"/>
      <c r="O45" s="237"/>
      <c r="P45" s="208"/>
    </row>
    <row r="46" spans="1:16" ht="12.75" customHeight="1">
      <c r="A46" s="253"/>
      <c r="B46" s="217"/>
      <c r="C46" s="217"/>
      <c r="D46" s="435"/>
      <c r="E46" s="435"/>
      <c r="F46" s="435"/>
      <c r="G46" s="94"/>
      <c r="H46" s="216"/>
      <c r="I46" s="82"/>
      <c r="J46" s="82"/>
      <c r="K46" s="21"/>
      <c r="L46" s="220"/>
      <c r="M46" s="21"/>
      <c r="N46" s="102"/>
      <c r="O46" s="237"/>
      <c r="P46" s="208"/>
    </row>
    <row r="47" spans="1:16" ht="12.75">
      <c r="A47" s="346"/>
      <c r="B47" s="348"/>
      <c r="C47" s="348"/>
      <c r="D47" s="437"/>
      <c r="E47" s="437"/>
      <c r="F47" s="437"/>
      <c r="G47" s="230"/>
      <c r="H47" s="207"/>
      <c r="I47" s="21"/>
      <c r="J47" s="257" t="s">
        <v>42</v>
      </c>
      <c r="K47" s="257"/>
      <c r="L47" s="257" t="s">
        <v>98</v>
      </c>
      <c r="M47" s="256"/>
      <c r="N47" s="251"/>
      <c r="O47" s="203"/>
      <c r="P47" s="21"/>
    </row>
    <row r="48" spans="1:16" ht="12.75">
      <c r="A48" s="204" t="s">
        <v>90</v>
      </c>
      <c r="B48" s="217"/>
      <c r="C48" s="217"/>
      <c r="D48" s="438">
        <f>SUM(D38:D46)</f>
        <v>50</v>
      </c>
      <c r="E48" s="438">
        <f>SUM(E38:E46)</f>
        <v>0</v>
      </c>
      <c r="F48" s="438">
        <f>SUM(F38:F46)</f>
        <v>531</v>
      </c>
      <c r="G48" s="224">
        <f>SUM(G38:G46)</f>
        <v>0</v>
      </c>
      <c r="H48" s="201"/>
      <c r="I48" s="82"/>
      <c r="J48" s="312">
        <f>SUM(D48:G48)</f>
        <v>581</v>
      </c>
      <c r="K48" s="304">
        <f>J48*10.764</f>
        <v>6253.884</v>
      </c>
      <c r="L48" s="291">
        <v>712</v>
      </c>
      <c r="M48" s="304">
        <f>L48*10.764</f>
        <v>7663.9679999999998</v>
      </c>
      <c r="N48" s="305">
        <f>K48/M48</f>
        <v>0.8160112359550562</v>
      </c>
      <c r="O48" s="203"/>
      <c r="P48" s="21"/>
    </row>
    <row r="49" spans="1:16" ht="12.75">
      <c r="A49" s="229" t="s">
        <v>91</v>
      </c>
      <c r="B49" s="292"/>
      <c r="C49" s="292"/>
      <c r="D49" s="439">
        <f>COUNT(D38:D46)</f>
        <v>1</v>
      </c>
      <c r="E49" s="439">
        <f>COUNT(E38:E46)</f>
        <v>0</v>
      </c>
      <c r="F49" s="439">
        <f>COUNT(F38:F46)</f>
        <v>7</v>
      </c>
      <c r="G49" s="233">
        <f>COUNT(G38:G46)</f>
        <v>0</v>
      </c>
      <c r="H49" s="231"/>
      <c r="I49" s="82"/>
      <c r="J49" s="234"/>
      <c r="K49" s="235"/>
      <c r="L49" s="236"/>
      <c r="M49" s="235"/>
      <c r="N49" s="236"/>
      <c r="O49" s="203"/>
      <c r="P49" s="21"/>
    </row>
    <row r="50" spans="1:16" ht="12.75" customHeight="1">
      <c r="A50" s="102"/>
      <c r="B50" s="203"/>
      <c r="C50" s="203"/>
      <c r="D50" s="440"/>
      <c r="E50" s="440"/>
      <c r="F50" s="440"/>
      <c r="G50" s="252"/>
      <c r="H50" s="102"/>
      <c r="I50" s="82"/>
      <c r="J50" s="82"/>
      <c r="K50" s="21"/>
      <c r="L50" s="102"/>
      <c r="M50" s="21"/>
      <c r="N50" s="102"/>
      <c r="O50" s="351"/>
      <c r="P50" s="208"/>
    </row>
    <row r="51" spans="1:16" ht="12.75" customHeight="1">
      <c r="A51" s="492" t="s">
        <v>111</v>
      </c>
      <c r="B51" s="344" t="s">
        <v>318</v>
      </c>
      <c r="C51" s="344" t="s">
        <v>220</v>
      </c>
      <c r="D51" s="434"/>
      <c r="E51" s="434"/>
      <c r="F51" s="434">
        <v>71</v>
      </c>
      <c r="G51" s="94"/>
      <c r="H51" s="212">
        <f t="shared" ref="H51:H58" si="3">SUM(D51:G51)*10.764</f>
        <v>764.24399999999991</v>
      </c>
      <c r="I51" s="82"/>
      <c r="J51" s="213"/>
      <c r="K51" s="72"/>
      <c r="L51" s="214"/>
      <c r="M51" s="72"/>
      <c r="N51" s="214"/>
      <c r="O51" s="203"/>
      <c r="P51" s="21"/>
    </row>
    <row r="52" spans="1:16" ht="12.75" customHeight="1">
      <c r="A52" s="492"/>
      <c r="B52" s="344" t="s">
        <v>318</v>
      </c>
      <c r="C52" s="344" t="s">
        <v>221</v>
      </c>
      <c r="D52" s="435">
        <v>50</v>
      </c>
      <c r="E52" s="435"/>
      <c r="F52" s="435"/>
      <c r="G52" s="94"/>
      <c r="H52" s="216">
        <f t="shared" si="3"/>
        <v>538.19999999999993</v>
      </c>
      <c r="I52" s="82"/>
      <c r="J52" s="82"/>
      <c r="K52" s="21"/>
      <c r="L52" s="102"/>
      <c r="M52" s="21"/>
      <c r="N52" s="102"/>
      <c r="O52" s="203"/>
      <c r="P52" s="21"/>
    </row>
    <row r="53" spans="1:16" ht="12.75" customHeight="1">
      <c r="A53" s="492"/>
      <c r="B53" s="344" t="s">
        <v>318</v>
      </c>
      <c r="C53" s="344" t="s">
        <v>222</v>
      </c>
      <c r="D53" s="435"/>
      <c r="E53" s="435"/>
      <c r="F53" s="435">
        <v>72</v>
      </c>
      <c r="G53" s="94"/>
      <c r="H53" s="216">
        <f t="shared" si="3"/>
        <v>775.00799999999992</v>
      </c>
      <c r="I53" s="82"/>
      <c r="J53" s="82"/>
      <c r="K53" s="21"/>
      <c r="L53" s="102"/>
      <c r="M53" s="21"/>
      <c r="N53" s="102"/>
      <c r="O53" s="203"/>
      <c r="P53" s="21"/>
    </row>
    <row r="54" spans="1:16" ht="12.75" customHeight="1">
      <c r="A54" s="492"/>
      <c r="B54" s="344" t="s">
        <v>318</v>
      </c>
      <c r="C54" s="344" t="s">
        <v>223</v>
      </c>
      <c r="D54" s="435"/>
      <c r="E54" s="436"/>
      <c r="F54" s="435">
        <v>74</v>
      </c>
      <c r="G54" s="94"/>
      <c r="H54" s="216">
        <f t="shared" si="3"/>
        <v>796.53599999999994</v>
      </c>
      <c r="I54" s="82"/>
      <c r="J54" s="82"/>
      <c r="K54" s="21"/>
      <c r="L54" s="102"/>
      <c r="M54" s="21"/>
      <c r="N54" s="102"/>
      <c r="O54" s="203"/>
      <c r="P54" s="21"/>
    </row>
    <row r="55" spans="1:16" ht="12.75" customHeight="1">
      <c r="A55" s="492"/>
      <c r="B55" s="344" t="s">
        <v>318</v>
      </c>
      <c r="C55" s="344" t="s">
        <v>224</v>
      </c>
      <c r="D55" s="435"/>
      <c r="E55" s="435"/>
      <c r="F55" s="435">
        <v>75</v>
      </c>
      <c r="G55" s="94"/>
      <c r="H55" s="216">
        <f t="shared" si="3"/>
        <v>807.3</v>
      </c>
      <c r="I55" s="82"/>
      <c r="J55" s="82"/>
      <c r="K55" s="21"/>
      <c r="L55" s="102"/>
      <c r="M55" s="21"/>
      <c r="N55" s="102"/>
      <c r="O55" s="203"/>
      <c r="P55" s="21"/>
    </row>
    <row r="56" spans="1:16" ht="12.75" customHeight="1">
      <c r="A56" s="492"/>
      <c r="B56" s="344" t="s">
        <v>318</v>
      </c>
      <c r="C56" s="344" t="s">
        <v>225</v>
      </c>
      <c r="D56" s="435"/>
      <c r="E56" s="435"/>
      <c r="F56" s="435">
        <v>75</v>
      </c>
      <c r="G56" s="94"/>
      <c r="H56" s="216">
        <f t="shared" si="3"/>
        <v>807.3</v>
      </c>
      <c r="I56" s="82"/>
      <c r="J56" s="82"/>
      <c r="K56" s="21"/>
      <c r="L56" s="220"/>
      <c r="M56" s="21"/>
      <c r="N56" s="102"/>
      <c r="O56" s="203"/>
      <c r="P56" s="21"/>
    </row>
    <row r="57" spans="1:16" ht="12.75" customHeight="1">
      <c r="A57" s="492"/>
      <c r="B57" s="344" t="s">
        <v>318</v>
      </c>
      <c r="C57" s="344" t="s">
        <v>226</v>
      </c>
      <c r="D57" s="435"/>
      <c r="E57" s="435"/>
      <c r="F57" s="435">
        <v>93</v>
      </c>
      <c r="G57" s="94"/>
      <c r="H57" s="216">
        <f t="shared" si="3"/>
        <v>1001.0519999999999</v>
      </c>
      <c r="I57" s="82"/>
      <c r="J57" s="82"/>
      <c r="K57" s="21"/>
      <c r="L57" s="345"/>
      <c r="M57" s="21"/>
      <c r="N57" s="102"/>
      <c r="O57" s="203"/>
      <c r="P57" s="21"/>
    </row>
    <row r="58" spans="1:16" ht="12.75" customHeight="1">
      <c r="A58" s="492"/>
      <c r="B58" s="344" t="s">
        <v>318</v>
      </c>
      <c r="C58" s="344" t="s">
        <v>227</v>
      </c>
      <c r="D58" s="435"/>
      <c r="E58" s="435"/>
      <c r="F58" s="435">
        <v>71</v>
      </c>
      <c r="G58" s="94"/>
      <c r="H58" s="216">
        <f t="shared" si="3"/>
        <v>764.24399999999991</v>
      </c>
      <c r="I58" s="82"/>
      <c r="J58" s="82"/>
      <c r="K58" s="21"/>
      <c r="L58" s="220"/>
      <c r="M58" s="21"/>
      <c r="N58" s="102"/>
      <c r="O58" s="237"/>
      <c r="P58" s="208"/>
    </row>
    <row r="59" spans="1:16" ht="12.75" customHeight="1">
      <c r="A59" s="253"/>
      <c r="B59" s="444"/>
      <c r="C59" s="444"/>
      <c r="D59" s="435"/>
      <c r="E59" s="435"/>
      <c r="F59" s="435"/>
      <c r="G59" s="94"/>
      <c r="H59" s="216"/>
      <c r="I59" s="82"/>
      <c r="J59" s="82"/>
      <c r="K59" s="21"/>
      <c r="L59" s="220"/>
      <c r="M59" s="21"/>
      <c r="N59" s="102"/>
      <c r="O59" s="237"/>
      <c r="P59" s="208"/>
    </row>
    <row r="60" spans="1:16" ht="12.75">
      <c r="A60" s="346"/>
      <c r="B60" s="444"/>
      <c r="C60" s="444"/>
      <c r="D60" s="437"/>
      <c r="E60" s="437"/>
      <c r="F60" s="437"/>
      <c r="G60" s="230"/>
      <c r="H60" s="207"/>
      <c r="I60" s="21"/>
      <c r="J60" s="257" t="s">
        <v>42</v>
      </c>
      <c r="K60" s="257"/>
      <c r="L60" s="257" t="s">
        <v>98</v>
      </c>
      <c r="M60" s="256"/>
      <c r="N60" s="251"/>
      <c r="O60" s="203"/>
      <c r="P60" s="21"/>
    </row>
    <row r="61" spans="1:16" ht="12.75">
      <c r="A61" s="204" t="s">
        <v>90</v>
      </c>
      <c r="B61" s="444"/>
      <c r="C61" s="444"/>
      <c r="D61" s="438">
        <f>SUM(D51:D59)</f>
        <v>50</v>
      </c>
      <c r="E61" s="438">
        <f>SUM(E51:E59)</f>
        <v>0</v>
      </c>
      <c r="F61" s="438">
        <f>SUM(F51:F59)</f>
        <v>531</v>
      </c>
      <c r="G61" s="224">
        <f>SUM(G51:G59)</f>
        <v>0</v>
      </c>
      <c r="H61" s="201"/>
      <c r="I61" s="82"/>
      <c r="J61" s="312">
        <f>SUM(D61:G61)</f>
        <v>581</v>
      </c>
      <c r="K61" s="304">
        <f>J61*10.764</f>
        <v>6253.884</v>
      </c>
      <c r="L61" s="291">
        <v>712</v>
      </c>
      <c r="M61" s="304">
        <f>L61*10.764</f>
        <v>7663.9679999999998</v>
      </c>
      <c r="N61" s="305">
        <f>K61/M61</f>
        <v>0.8160112359550562</v>
      </c>
      <c r="O61" s="203"/>
      <c r="P61" s="21"/>
    </row>
    <row r="62" spans="1:16" ht="12.75">
      <c r="A62" s="204" t="s">
        <v>91</v>
      </c>
      <c r="B62" s="444"/>
      <c r="C62" s="444"/>
      <c r="D62" s="439">
        <f>COUNT(D51:D59)</f>
        <v>1</v>
      </c>
      <c r="E62" s="439">
        <f>COUNT(E51:E59)</f>
        <v>0</v>
      </c>
      <c r="F62" s="439">
        <f>COUNT(F51:F59)</f>
        <v>7</v>
      </c>
      <c r="G62" s="233">
        <f>COUNT(G51:G59)</f>
        <v>0</v>
      </c>
      <c r="H62" s="231"/>
      <c r="I62" s="82"/>
      <c r="J62" s="243"/>
      <c r="K62" s="244"/>
      <c r="L62" s="245"/>
      <c r="M62" s="244"/>
      <c r="N62" s="236"/>
      <c r="O62" s="203"/>
      <c r="P62" s="21"/>
    </row>
    <row r="63" spans="1:16" ht="12.75" customHeight="1">
      <c r="A63" s="247"/>
      <c r="B63" s="444"/>
      <c r="C63" s="444"/>
      <c r="D63" s="441"/>
      <c r="E63" s="441"/>
      <c r="F63" s="441"/>
      <c r="G63" s="293"/>
      <c r="H63" s="247"/>
      <c r="I63" s="21"/>
      <c r="J63" s="247"/>
      <c r="K63" s="247"/>
      <c r="L63" s="247"/>
      <c r="M63" s="247"/>
      <c r="N63" s="247"/>
      <c r="P63" s="208"/>
    </row>
    <row r="64" spans="1:16" ht="12.75" customHeight="1">
      <c r="A64" s="492" t="s">
        <v>117</v>
      </c>
      <c r="B64" s="344" t="s">
        <v>318</v>
      </c>
      <c r="C64" s="344" t="s">
        <v>228</v>
      </c>
      <c r="D64" s="434"/>
      <c r="E64" s="434"/>
      <c r="F64" s="434">
        <v>71</v>
      </c>
      <c r="G64" s="94"/>
      <c r="H64" s="212">
        <f t="shared" ref="H64:H71" si="4">SUM(D64:G64)*10.764</f>
        <v>764.24399999999991</v>
      </c>
      <c r="I64" s="82"/>
      <c r="J64" s="82"/>
      <c r="K64" s="21"/>
      <c r="L64" s="102"/>
      <c r="M64" s="21"/>
      <c r="N64" s="102"/>
      <c r="O64" s="203"/>
      <c r="P64" s="21"/>
    </row>
    <row r="65" spans="1:16" ht="12.75" customHeight="1">
      <c r="A65" s="492"/>
      <c r="B65" s="344" t="s">
        <v>318</v>
      </c>
      <c r="C65" s="344" t="s">
        <v>229</v>
      </c>
      <c r="D65" s="435">
        <v>50</v>
      </c>
      <c r="E65" s="435"/>
      <c r="F65" s="435"/>
      <c r="G65" s="94"/>
      <c r="H65" s="216">
        <f t="shared" si="4"/>
        <v>538.19999999999993</v>
      </c>
      <c r="I65" s="82"/>
      <c r="J65" s="82"/>
      <c r="K65" s="21"/>
      <c r="L65" s="102"/>
      <c r="M65" s="21"/>
      <c r="N65" s="102"/>
      <c r="O65" s="203"/>
      <c r="P65" s="21"/>
    </row>
    <row r="66" spans="1:16" ht="12.75" customHeight="1">
      <c r="A66" s="492"/>
      <c r="B66" s="344" t="s">
        <v>318</v>
      </c>
      <c r="C66" s="344" t="s">
        <v>230</v>
      </c>
      <c r="D66" s="435"/>
      <c r="E66" s="435"/>
      <c r="F66" s="435">
        <v>72</v>
      </c>
      <c r="G66" s="94"/>
      <c r="H66" s="216">
        <f t="shared" si="4"/>
        <v>775.00799999999992</v>
      </c>
      <c r="I66" s="82"/>
      <c r="J66" s="82"/>
      <c r="K66" s="21"/>
      <c r="L66" s="102"/>
      <c r="M66" s="21"/>
      <c r="N66" s="102"/>
      <c r="O66" s="203"/>
      <c r="P66" s="21"/>
    </row>
    <row r="67" spans="1:16" ht="12.75" customHeight="1">
      <c r="A67" s="492"/>
      <c r="B67" s="344" t="s">
        <v>318</v>
      </c>
      <c r="C67" s="344" t="s">
        <v>231</v>
      </c>
      <c r="D67" s="435"/>
      <c r="E67" s="436"/>
      <c r="F67" s="435">
        <v>74</v>
      </c>
      <c r="G67" s="94"/>
      <c r="H67" s="216">
        <f t="shared" si="4"/>
        <v>796.53599999999994</v>
      </c>
      <c r="I67" s="82"/>
      <c r="J67" s="82"/>
      <c r="K67" s="21"/>
      <c r="L67" s="102"/>
      <c r="M67" s="21"/>
      <c r="N67" s="102"/>
      <c r="O67" s="203"/>
      <c r="P67" s="21"/>
    </row>
    <row r="68" spans="1:16" ht="12.75" customHeight="1">
      <c r="A68" s="492"/>
      <c r="B68" s="344" t="s">
        <v>318</v>
      </c>
      <c r="C68" s="344" t="s">
        <v>232</v>
      </c>
      <c r="D68" s="435"/>
      <c r="E68" s="435"/>
      <c r="F68" s="435">
        <v>75</v>
      </c>
      <c r="G68" s="94"/>
      <c r="H68" s="216">
        <f t="shared" si="4"/>
        <v>807.3</v>
      </c>
      <c r="I68" s="82"/>
      <c r="J68" s="82"/>
      <c r="K68" s="21"/>
      <c r="L68" s="102"/>
      <c r="M68" s="21"/>
      <c r="N68" s="102"/>
      <c r="O68" s="203"/>
      <c r="P68" s="21"/>
    </row>
    <row r="69" spans="1:16" ht="12.75" customHeight="1">
      <c r="A69" s="492"/>
      <c r="B69" s="344" t="s">
        <v>318</v>
      </c>
      <c r="C69" s="344" t="s">
        <v>233</v>
      </c>
      <c r="D69" s="435"/>
      <c r="E69" s="435"/>
      <c r="F69" s="435">
        <v>75</v>
      </c>
      <c r="G69" s="94"/>
      <c r="H69" s="216">
        <f t="shared" si="4"/>
        <v>807.3</v>
      </c>
      <c r="I69" s="82"/>
      <c r="J69" s="82"/>
      <c r="K69" s="21"/>
      <c r="L69" s="220"/>
      <c r="M69" s="21"/>
      <c r="N69" s="102"/>
      <c r="O69" s="203"/>
      <c r="P69" s="21"/>
    </row>
    <row r="70" spans="1:16" ht="12.75" customHeight="1">
      <c r="A70" s="492"/>
      <c r="B70" s="344" t="s">
        <v>318</v>
      </c>
      <c r="C70" s="344" t="s">
        <v>234</v>
      </c>
      <c r="D70" s="435"/>
      <c r="E70" s="435"/>
      <c r="G70" s="435">
        <v>93</v>
      </c>
      <c r="H70" s="216">
        <f>SUM(D70:G70)*10.764</f>
        <v>1001.0519999999999</v>
      </c>
      <c r="I70" s="82"/>
      <c r="J70" s="82"/>
      <c r="K70" s="21"/>
      <c r="L70" s="345"/>
      <c r="M70" s="21"/>
      <c r="N70" s="102"/>
      <c r="O70" s="203"/>
      <c r="P70" s="21"/>
    </row>
    <row r="71" spans="1:16" ht="12.75" customHeight="1">
      <c r="A71" s="492"/>
      <c r="B71" s="344" t="s">
        <v>318</v>
      </c>
      <c r="C71" s="344" t="s">
        <v>235</v>
      </c>
      <c r="D71" s="435"/>
      <c r="E71" s="435"/>
      <c r="F71" s="435">
        <v>71</v>
      </c>
      <c r="G71" s="94"/>
      <c r="H71" s="216">
        <f t="shared" si="4"/>
        <v>764.24399999999991</v>
      </c>
      <c r="I71" s="82"/>
      <c r="J71" s="82"/>
      <c r="K71" s="21"/>
      <c r="L71" s="220"/>
      <c r="M71" s="21"/>
      <c r="N71" s="102"/>
      <c r="O71" s="237"/>
      <c r="P71" s="208"/>
    </row>
    <row r="72" spans="1:16" ht="12.75" customHeight="1">
      <c r="A72" s="253"/>
      <c r="B72" s="444"/>
      <c r="C72" s="444"/>
      <c r="D72" s="435"/>
      <c r="E72" s="435"/>
      <c r="F72" s="435"/>
      <c r="G72" s="94"/>
      <c r="H72" s="216"/>
      <c r="I72" s="82"/>
      <c r="J72" s="82"/>
      <c r="K72" s="21"/>
      <c r="L72" s="220"/>
      <c r="M72" s="21"/>
      <c r="N72" s="102"/>
      <c r="O72" s="237"/>
      <c r="P72" s="208"/>
    </row>
    <row r="73" spans="1:16" ht="12.75">
      <c r="A73" s="346"/>
      <c r="B73" s="444"/>
      <c r="C73" s="444"/>
      <c r="D73" s="437"/>
      <c r="E73" s="437"/>
      <c r="F73" s="437"/>
      <c r="G73" s="230"/>
      <c r="H73" s="207"/>
      <c r="I73" s="21"/>
      <c r="J73" s="257" t="s">
        <v>42</v>
      </c>
      <c r="K73" s="257"/>
      <c r="L73" s="257" t="s">
        <v>98</v>
      </c>
      <c r="M73" s="256"/>
      <c r="N73" s="251"/>
      <c r="O73" s="203"/>
      <c r="P73" s="21"/>
    </row>
    <row r="74" spans="1:16" ht="12.75">
      <c r="A74" s="204" t="s">
        <v>90</v>
      </c>
      <c r="B74" s="444"/>
      <c r="C74" s="444"/>
      <c r="D74" s="438">
        <f>SUM(D64:D72)</f>
        <v>50</v>
      </c>
      <c r="E74" s="438">
        <f>SUM(E64:E72)</f>
        <v>0</v>
      </c>
      <c r="F74" s="438">
        <f>SUM(F64:F72)</f>
        <v>438</v>
      </c>
      <c r="G74" s="224">
        <f>SUM(G64:G72)</f>
        <v>93</v>
      </c>
      <c r="H74" s="201"/>
      <c r="I74" s="82"/>
      <c r="J74" s="312">
        <f>SUM(D74:G74)</f>
        <v>581</v>
      </c>
      <c r="K74" s="304">
        <f>J74*10.764</f>
        <v>6253.884</v>
      </c>
      <c r="L74" s="291">
        <v>712</v>
      </c>
      <c r="M74" s="304">
        <f>L74*10.764</f>
        <v>7663.9679999999998</v>
      </c>
      <c r="N74" s="305">
        <f>K74/M74</f>
        <v>0.8160112359550562</v>
      </c>
      <c r="O74" s="203"/>
      <c r="P74" s="21"/>
    </row>
    <row r="75" spans="1:16" ht="12.75">
      <c r="A75" s="229" t="s">
        <v>91</v>
      </c>
      <c r="B75" s="444"/>
      <c r="C75" s="444"/>
      <c r="D75" s="439">
        <f>COUNT(D64:D72)</f>
        <v>1</v>
      </c>
      <c r="E75" s="439">
        <f>COUNT(E64:E72)</f>
        <v>0</v>
      </c>
      <c r="F75" s="439">
        <f>COUNT(F64:F72)</f>
        <v>6</v>
      </c>
      <c r="G75" s="233">
        <f>COUNT(G64:G72)</f>
        <v>1</v>
      </c>
      <c r="H75" s="231"/>
      <c r="I75" s="82"/>
      <c r="J75" s="234"/>
      <c r="K75" s="235"/>
      <c r="L75" s="236"/>
      <c r="M75" s="235"/>
      <c r="N75" s="236"/>
      <c r="O75" s="203"/>
      <c r="P75" s="21"/>
    </row>
    <row r="76" spans="1:16" ht="12.75">
      <c r="A76" s="247"/>
      <c r="B76" s="444"/>
      <c r="C76" s="444"/>
      <c r="D76" s="442"/>
      <c r="E76" s="442"/>
      <c r="F76" s="442"/>
      <c r="G76" s="252"/>
      <c r="H76" s="247"/>
      <c r="I76" s="82"/>
      <c r="J76" s="247"/>
      <c r="K76" s="247"/>
      <c r="L76" s="247"/>
      <c r="M76" s="247"/>
      <c r="N76" s="247"/>
      <c r="O76" s="351"/>
    </row>
    <row r="77" spans="1:16" ht="12.75" customHeight="1">
      <c r="A77" s="492" t="s">
        <v>123</v>
      </c>
      <c r="B77" s="344" t="s">
        <v>318</v>
      </c>
      <c r="C77" s="344" t="s">
        <v>236</v>
      </c>
      <c r="D77" s="434"/>
      <c r="E77" s="434"/>
      <c r="F77" s="434">
        <v>71</v>
      </c>
      <c r="G77" s="94"/>
      <c r="H77" s="212">
        <f t="shared" ref="H77:H84" si="5">SUM(D77:G77)*10.764</f>
        <v>764.24399999999991</v>
      </c>
      <c r="I77" s="82"/>
      <c r="J77" s="82"/>
      <c r="K77" s="21"/>
      <c r="L77" s="102"/>
      <c r="M77" s="21"/>
      <c r="N77" s="214"/>
      <c r="O77" s="203"/>
      <c r="P77" s="21"/>
    </row>
    <row r="78" spans="1:16" ht="12.75" customHeight="1">
      <c r="A78" s="492"/>
      <c r="B78" s="344" t="s">
        <v>318</v>
      </c>
      <c r="C78" s="344" t="s">
        <v>237</v>
      </c>
      <c r="D78" s="435">
        <v>50</v>
      </c>
      <c r="E78" s="435"/>
      <c r="F78" s="435"/>
      <c r="G78" s="94"/>
      <c r="H78" s="216">
        <f t="shared" si="5"/>
        <v>538.19999999999993</v>
      </c>
      <c r="I78" s="82"/>
      <c r="J78" s="82"/>
      <c r="K78" s="21"/>
      <c r="L78" s="102"/>
      <c r="M78" s="21"/>
      <c r="N78" s="102"/>
      <c r="O78" s="203"/>
      <c r="P78" s="21"/>
    </row>
    <row r="79" spans="1:16" ht="12.75" customHeight="1">
      <c r="A79" s="492"/>
      <c r="B79" s="344" t="s">
        <v>318</v>
      </c>
      <c r="C79" s="344" t="s">
        <v>238</v>
      </c>
      <c r="D79" s="435"/>
      <c r="E79" s="435"/>
      <c r="F79" s="435">
        <v>72</v>
      </c>
      <c r="G79" s="94"/>
      <c r="H79" s="216">
        <f t="shared" si="5"/>
        <v>775.00799999999992</v>
      </c>
      <c r="I79" s="82"/>
      <c r="J79" s="82"/>
      <c r="K79" s="21"/>
      <c r="L79" s="102"/>
      <c r="M79" s="21"/>
      <c r="N79" s="102"/>
      <c r="O79" s="203"/>
      <c r="P79" s="21"/>
    </row>
    <row r="80" spans="1:16" ht="12.75" customHeight="1">
      <c r="A80" s="492"/>
      <c r="B80" s="344" t="s">
        <v>318</v>
      </c>
      <c r="C80" s="344" t="s">
        <v>239</v>
      </c>
      <c r="D80" s="435"/>
      <c r="E80" s="436"/>
      <c r="F80" s="435">
        <v>74</v>
      </c>
      <c r="G80" s="94"/>
      <c r="H80" s="216">
        <f t="shared" si="5"/>
        <v>796.53599999999994</v>
      </c>
      <c r="I80" s="82"/>
      <c r="J80" s="82"/>
      <c r="K80" s="21"/>
      <c r="L80" s="102"/>
      <c r="M80" s="21"/>
      <c r="N80" s="102"/>
      <c r="O80" s="203"/>
      <c r="P80" s="21"/>
    </row>
    <row r="81" spans="1:16" ht="12.75" customHeight="1">
      <c r="A81" s="492"/>
      <c r="B81" s="344" t="s">
        <v>318</v>
      </c>
      <c r="C81" s="344" t="s">
        <v>240</v>
      </c>
      <c r="D81" s="435"/>
      <c r="E81" s="435"/>
      <c r="F81" s="435">
        <v>75</v>
      </c>
      <c r="G81" s="94"/>
      <c r="H81" s="216">
        <f t="shared" si="5"/>
        <v>807.3</v>
      </c>
      <c r="I81" s="82"/>
      <c r="J81" s="82"/>
      <c r="K81" s="21"/>
      <c r="L81" s="102"/>
      <c r="M81" s="21"/>
      <c r="N81" s="102"/>
      <c r="O81" s="203"/>
      <c r="P81" s="21"/>
    </row>
    <row r="82" spans="1:16" ht="12.75" customHeight="1">
      <c r="A82" s="492"/>
      <c r="B82" s="344" t="s">
        <v>318</v>
      </c>
      <c r="C82" s="344" t="s">
        <v>241</v>
      </c>
      <c r="D82" s="435"/>
      <c r="E82" s="435"/>
      <c r="F82" s="435">
        <v>75</v>
      </c>
      <c r="G82" s="94"/>
      <c r="H82" s="216">
        <f t="shared" si="5"/>
        <v>807.3</v>
      </c>
      <c r="I82" s="82"/>
      <c r="J82" s="82"/>
      <c r="K82" s="21"/>
      <c r="L82" s="220"/>
      <c r="M82" s="21"/>
      <c r="N82" s="102"/>
      <c r="O82" s="203"/>
      <c r="P82" s="21"/>
    </row>
    <row r="83" spans="1:16" ht="12.75" customHeight="1">
      <c r="A83" s="492"/>
      <c r="B83" s="344" t="s">
        <v>318</v>
      </c>
      <c r="C83" s="344" t="s">
        <v>242</v>
      </c>
      <c r="D83" s="435"/>
      <c r="E83" s="435"/>
      <c r="F83" s="435"/>
      <c r="G83" s="435">
        <v>93</v>
      </c>
      <c r="H83" s="216">
        <f t="shared" si="5"/>
        <v>1001.0519999999999</v>
      </c>
      <c r="I83" s="82"/>
      <c r="J83" s="82"/>
      <c r="K83" s="21"/>
      <c r="L83" s="345"/>
      <c r="M83" s="21"/>
      <c r="N83" s="102"/>
      <c r="O83" s="203"/>
      <c r="P83" s="21"/>
    </row>
    <row r="84" spans="1:16" ht="12.75" customHeight="1">
      <c r="A84" s="492"/>
      <c r="B84" s="344" t="s">
        <v>318</v>
      </c>
      <c r="C84" s="344" t="s">
        <v>243</v>
      </c>
      <c r="D84" s="435"/>
      <c r="E84" s="435"/>
      <c r="F84" s="435">
        <v>71</v>
      </c>
      <c r="G84" s="94"/>
      <c r="H84" s="216">
        <f t="shared" si="5"/>
        <v>764.24399999999991</v>
      </c>
      <c r="I84" s="82"/>
      <c r="J84" s="82"/>
      <c r="K84" s="21"/>
      <c r="L84" s="220"/>
      <c r="M84" s="21"/>
      <c r="N84" s="102"/>
      <c r="O84" s="237"/>
      <c r="P84" s="208"/>
    </row>
    <row r="85" spans="1:16" ht="12.75" customHeight="1">
      <c r="A85" s="253"/>
      <c r="B85" s="444"/>
      <c r="C85" s="444"/>
      <c r="D85" s="435"/>
      <c r="E85" s="435"/>
      <c r="F85" s="435"/>
      <c r="G85" s="94"/>
      <c r="H85" s="216"/>
      <c r="I85" s="82"/>
      <c r="J85" s="82"/>
      <c r="K85" s="21"/>
      <c r="L85" s="220"/>
      <c r="M85" s="21"/>
      <c r="N85" s="102"/>
      <c r="O85" s="237"/>
      <c r="P85" s="208"/>
    </row>
    <row r="86" spans="1:16" ht="12.75">
      <c r="A86" s="346"/>
      <c r="B86" s="444"/>
      <c r="C86" s="444"/>
      <c r="D86" s="437"/>
      <c r="E86" s="437"/>
      <c r="F86" s="437"/>
      <c r="G86" s="230"/>
      <c r="H86" s="207"/>
      <c r="I86" s="21"/>
      <c r="J86" s="257" t="s">
        <v>42</v>
      </c>
      <c r="K86" s="257"/>
      <c r="L86" s="257" t="s">
        <v>98</v>
      </c>
      <c r="M86" s="256"/>
      <c r="N86" s="251"/>
      <c r="O86" s="203"/>
      <c r="P86" s="21"/>
    </row>
    <row r="87" spans="1:16" ht="12.75">
      <c r="A87" s="204" t="s">
        <v>90</v>
      </c>
      <c r="B87" s="444"/>
      <c r="C87" s="444"/>
      <c r="D87" s="438">
        <f>SUM(D77:D85)</f>
        <v>50</v>
      </c>
      <c r="E87" s="438">
        <f>SUM(E77:E85)</f>
        <v>0</v>
      </c>
      <c r="F87" s="438">
        <f>SUM(F77:F85)</f>
        <v>438</v>
      </c>
      <c r="G87" s="224">
        <f>SUM(G77:G85)</f>
        <v>93</v>
      </c>
      <c r="H87" s="201"/>
      <c r="I87" s="82"/>
      <c r="J87" s="312">
        <f>SUM(D87:G87)</f>
        <v>581</v>
      </c>
      <c r="K87" s="304">
        <f>J87*10.764</f>
        <v>6253.884</v>
      </c>
      <c r="L87" s="291">
        <v>712</v>
      </c>
      <c r="M87" s="304">
        <f>L87*10.764</f>
        <v>7663.9679999999998</v>
      </c>
      <c r="N87" s="305">
        <f>K87/M87</f>
        <v>0.8160112359550562</v>
      </c>
      <c r="O87" s="203"/>
      <c r="P87" s="21"/>
    </row>
    <row r="88" spans="1:16" ht="12.75">
      <c r="A88" s="204" t="s">
        <v>91</v>
      </c>
      <c r="B88" s="444"/>
      <c r="C88" s="444"/>
      <c r="D88" s="439">
        <f>COUNT(D77:D85)</f>
        <v>1</v>
      </c>
      <c r="E88" s="439">
        <f>COUNT(E77:E85)</f>
        <v>0</v>
      </c>
      <c r="F88" s="439">
        <f>COUNT(F77:F85)</f>
        <v>6</v>
      </c>
      <c r="G88" s="233">
        <f>COUNT(G77:G85)</f>
        <v>1</v>
      </c>
      <c r="H88" s="231"/>
      <c r="I88" s="82"/>
      <c r="J88" s="243"/>
      <c r="K88" s="244"/>
      <c r="L88" s="245"/>
      <c r="M88" s="244"/>
      <c r="N88" s="245"/>
      <c r="O88" s="203"/>
      <c r="P88" s="21"/>
    </row>
    <row r="89" spans="1:16" ht="12.75">
      <c r="A89" s="222"/>
      <c r="B89" s="444"/>
      <c r="C89" s="444"/>
      <c r="D89" s="438"/>
      <c r="E89" s="438"/>
      <c r="F89" s="438"/>
      <c r="G89" s="222"/>
      <c r="H89" s="222"/>
      <c r="I89" s="21"/>
      <c r="J89" s="352"/>
      <c r="K89" s="352"/>
      <c r="L89" s="352"/>
      <c r="M89" s="352"/>
      <c r="N89" s="352"/>
      <c r="O89" s="21"/>
      <c r="P89" s="21"/>
    </row>
    <row r="90" spans="1:16" ht="12.75" customHeight="1">
      <c r="A90" s="492" t="s">
        <v>129</v>
      </c>
      <c r="B90" s="344" t="s">
        <v>318</v>
      </c>
      <c r="C90" s="344" t="s">
        <v>244</v>
      </c>
      <c r="D90" s="434"/>
      <c r="E90" s="434"/>
      <c r="F90" s="434">
        <v>71</v>
      </c>
      <c r="G90" s="94"/>
      <c r="H90" s="212">
        <f t="shared" ref="H90:H98" si="6">SUM(D90:G90)*10.764</f>
        <v>764.24399999999991</v>
      </c>
      <c r="I90" s="213"/>
      <c r="J90" s="213"/>
      <c r="K90" s="72"/>
      <c r="L90" s="214"/>
      <c r="M90" s="72"/>
      <c r="N90" s="214"/>
      <c r="O90" s="351"/>
    </row>
    <row r="91" spans="1:16" ht="12.75" customHeight="1">
      <c r="A91" s="492"/>
      <c r="B91" s="344" t="s">
        <v>318</v>
      </c>
      <c r="C91" s="344" t="s">
        <v>245</v>
      </c>
      <c r="D91" s="435">
        <v>50</v>
      </c>
      <c r="E91" s="435"/>
      <c r="F91" s="435"/>
      <c r="G91" s="94"/>
      <c r="H91" s="216">
        <f t="shared" si="6"/>
        <v>538.19999999999993</v>
      </c>
      <c r="I91" s="82"/>
      <c r="J91" s="82"/>
      <c r="K91" s="21"/>
      <c r="L91" s="102"/>
      <c r="M91" s="21"/>
      <c r="N91" s="102"/>
      <c r="O91" s="351"/>
    </row>
    <row r="92" spans="1:16" ht="12.75" customHeight="1">
      <c r="A92" s="492"/>
      <c r="B92" s="344" t="s">
        <v>318</v>
      </c>
      <c r="C92" s="344" t="s">
        <v>246</v>
      </c>
      <c r="D92" s="435"/>
      <c r="E92" s="435"/>
      <c r="F92" s="435">
        <v>72</v>
      </c>
      <c r="G92" s="94"/>
      <c r="H92" s="216">
        <f t="shared" si="6"/>
        <v>775.00799999999992</v>
      </c>
      <c r="I92" s="82"/>
      <c r="J92" s="82"/>
      <c r="K92" s="21"/>
      <c r="L92" s="102"/>
      <c r="M92" s="21"/>
      <c r="N92" s="102"/>
      <c r="O92" s="351"/>
    </row>
    <row r="93" spans="1:16" ht="12.75" customHeight="1">
      <c r="A93" s="492"/>
      <c r="B93" s="344" t="s">
        <v>318</v>
      </c>
      <c r="C93" s="344" t="s">
        <v>247</v>
      </c>
      <c r="D93" s="435"/>
      <c r="E93" s="436"/>
      <c r="F93" s="435">
        <v>74</v>
      </c>
      <c r="G93" s="94"/>
      <c r="H93" s="216">
        <f t="shared" si="6"/>
        <v>796.53599999999994</v>
      </c>
      <c r="I93" s="82"/>
      <c r="J93" s="82"/>
      <c r="K93" s="21"/>
      <c r="L93" s="102"/>
      <c r="M93" s="21"/>
      <c r="N93" s="102"/>
      <c r="O93" s="351"/>
    </row>
    <row r="94" spans="1:16" ht="12.75" customHeight="1">
      <c r="A94" s="492"/>
      <c r="B94" s="344" t="s">
        <v>318</v>
      </c>
      <c r="C94" s="344" t="s">
        <v>248</v>
      </c>
      <c r="D94" s="435"/>
      <c r="E94" s="435"/>
      <c r="F94" s="435">
        <v>75</v>
      </c>
      <c r="G94" s="94"/>
      <c r="H94" s="216">
        <f t="shared" si="6"/>
        <v>807.3</v>
      </c>
      <c r="I94" s="82"/>
      <c r="J94" s="82"/>
      <c r="K94" s="21"/>
      <c r="L94" s="102"/>
      <c r="M94" s="21"/>
      <c r="N94" s="102"/>
      <c r="O94" s="351"/>
    </row>
    <row r="95" spans="1:16" ht="12.75" customHeight="1">
      <c r="A95" s="492"/>
      <c r="B95" s="344" t="s">
        <v>318</v>
      </c>
      <c r="C95" s="344" t="s">
        <v>249</v>
      </c>
      <c r="D95" s="435"/>
      <c r="E95" s="435"/>
      <c r="F95" s="435">
        <v>75</v>
      </c>
      <c r="G95" s="94"/>
      <c r="H95" s="216">
        <f t="shared" si="6"/>
        <v>807.3</v>
      </c>
      <c r="I95" s="82"/>
      <c r="J95" s="82"/>
      <c r="K95" s="21"/>
      <c r="L95" s="220"/>
      <c r="M95" s="21"/>
      <c r="N95" s="102"/>
      <c r="O95" s="351"/>
    </row>
    <row r="96" spans="1:16" ht="12.75" customHeight="1">
      <c r="A96" s="492"/>
      <c r="B96" s="344" t="s">
        <v>318</v>
      </c>
      <c r="C96" s="344" t="s">
        <v>250</v>
      </c>
      <c r="D96" s="435"/>
      <c r="E96" s="435"/>
      <c r="F96" s="435"/>
      <c r="G96" s="435">
        <v>93</v>
      </c>
      <c r="H96" s="216">
        <f t="shared" si="6"/>
        <v>1001.0519999999999</v>
      </c>
      <c r="I96" s="82"/>
      <c r="J96" s="82"/>
      <c r="K96" s="21"/>
      <c r="L96" s="102"/>
      <c r="M96" s="21"/>
      <c r="N96" s="102"/>
      <c r="O96" s="351"/>
    </row>
    <row r="97" spans="1:16" ht="12.75" customHeight="1">
      <c r="A97" s="253"/>
      <c r="B97" s="344" t="s">
        <v>318</v>
      </c>
      <c r="C97" s="344" t="s">
        <v>251</v>
      </c>
      <c r="D97" s="435"/>
      <c r="E97" s="435"/>
      <c r="F97" s="435">
        <v>71</v>
      </c>
      <c r="G97" s="94"/>
      <c r="H97" s="216">
        <f t="shared" si="6"/>
        <v>764.24399999999991</v>
      </c>
      <c r="I97" s="82"/>
      <c r="J97" s="82"/>
      <c r="K97" s="21"/>
      <c r="L97" s="220"/>
      <c r="M97" s="21"/>
      <c r="N97" s="102"/>
      <c r="O97" s="237"/>
      <c r="P97" s="208"/>
    </row>
    <row r="98" spans="1:16" ht="12.75" customHeight="1">
      <c r="A98" s="253"/>
      <c r="B98" s="444"/>
      <c r="C98" s="444"/>
      <c r="D98" s="435"/>
      <c r="E98" s="435"/>
      <c r="F98" s="435"/>
      <c r="G98" s="94"/>
      <c r="H98" s="216">
        <f t="shared" si="6"/>
        <v>0</v>
      </c>
      <c r="I98" s="82"/>
      <c r="J98" s="82"/>
      <c r="K98" s="21"/>
      <c r="L98" s="220"/>
      <c r="M98" s="21"/>
      <c r="N98" s="102"/>
      <c r="O98" s="237"/>
      <c r="P98" s="208"/>
    </row>
    <row r="99" spans="1:16" ht="12.75" customHeight="1">
      <c r="A99" s="309"/>
      <c r="B99" s="444"/>
      <c r="C99" s="444"/>
      <c r="D99" s="439"/>
      <c r="E99" s="443"/>
      <c r="F99" s="439"/>
      <c r="G99" s="230"/>
      <c r="H99" s="216"/>
      <c r="I99" s="131"/>
      <c r="J99" s="255" t="s">
        <v>42</v>
      </c>
      <c r="K99" s="257"/>
      <c r="L99" s="257" t="s">
        <v>98</v>
      </c>
      <c r="M99" s="257"/>
      <c r="N99" s="295"/>
      <c r="O99" s="351"/>
    </row>
    <row r="100" spans="1:16" ht="12.75">
      <c r="A100" s="204" t="s">
        <v>90</v>
      </c>
      <c r="B100" s="444"/>
      <c r="C100" s="444"/>
      <c r="D100" s="438">
        <f>SUM(D90:D98)</f>
        <v>50</v>
      </c>
      <c r="E100" s="438">
        <f>SUM(E90:E98)</f>
        <v>0</v>
      </c>
      <c r="F100" s="438">
        <f>SUM(F90:F98)</f>
        <v>438</v>
      </c>
      <c r="G100" s="224">
        <f>SUM(G90:G98)</f>
        <v>93</v>
      </c>
      <c r="H100" s="223"/>
      <c r="I100" s="131"/>
      <c r="J100" s="312">
        <f>SUM(D100:G100)</f>
        <v>581</v>
      </c>
      <c r="K100" s="304">
        <f>J100*10.764</f>
        <v>6253.884</v>
      </c>
      <c r="L100" s="291">
        <v>712</v>
      </c>
      <c r="M100" s="304">
        <f>L100*10.764</f>
        <v>7663.9679999999998</v>
      </c>
      <c r="N100" s="305">
        <f>K100/M100</f>
        <v>0.8160112359550562</v>
      </c>
      <c r="O100" s="351"/>
    </row>
    <row r="101" spans="1:16" ht="12.75">
      <c r="A101" s="229" t="s">
        <v>91</v>
      </c>
      <c r="B101" s="444"/>
      <c r="C101" s="444"/>
      <c r="D101" s="439">
        <f>COUNT(D90:D98)</f>
        <v>1</v>
      </c>
      <c r="E101" s="439">
        <f>COUNT(E90:E98)</f>
        <v>0</v>
      </c>
      <c r="F101" s="439">
        <f>COUNT(F90:F98)</f>
        <v>6</v>
      </c>
      <c r="G101" s="233">
        <f>COUNT(G90:G98)</f>
        <v>1</v>
      </c>
      <c r="H101" s="231"/>
      <c r="I101" s="131"/>
      <c r="J101" s="234"/>
      <c r="K101" s="235"/>
      <c r="L101" s="236"/>
      <c r="M101" s="235"/>
      <c r="N101" s="236"/>
      <c r="O101" s="351"/>
    </row>
    <row r="102" spans="1:16" ht="12.75">
      <c r="A102" s="102"/>
      <c r="B102" s="444"/>
      <c r="C102" s="444"/>
      <c r="D102" s="440"/>
      <c r="E102" s="440"/>
      <c r="F102" s="440"/>
      <c r="G102" s="252"/>
      <c r="H102" s="102"/>
      <c r="I102" s="82"/>
      <c r="J102" s="82"/>
      <c r="K102" s="21"/>
      <c r="L102" s="102"/>
      <c r="M102" s="21"/>
      <c r="N102" s="102"/>
      <c r="O102" s="351"/>
    </row>
    <row r="103" spans="1:16" ht="12.75" customHeight="1">
      <c r="A103" s="492" t="s">
        <v>135</v>
      </c>
      <c r="B103" s="344" t="s">
        <v>318</v>
      </c>
      <c r="C103" s="344" t="s">
        <v>252</v>
      </c>
      <c r="D103" s="434"/>
      <c r="E103" s="434"/>
      <c r="F103" s="434">
        <v>71</v>
      </c>
      <c r="G103" s="94"/>
      <c r="H103" s="212">
        <f t="shared" ref="H103:H110" si="7">SUM(D103:G103)*10.764</f>
        <v>764.24399999999991</v>
      </c>
      <c r="I103" s="82"/>
      <c r="J103" s="213"/>
      <c r="K103" s="72"/>
      <c r="L103" s="214"/>
      <c r="M103" s="72"/>
      <c r="N103" s="214"/>
      <c r="O103" s="351"/>
    </row>
    <row r="104" spans="1:16" ht="12.75" customHeight="1">
      <c r="A104" s="492"/>
      <c r="B104" s="344" t="s">
        <v>318</v>
      </c>
      <c r="C104" s="344" t="s">
        <v>253</v>
      </c>
      <c r="D104" s="435">
        <v>50</v>
      </c>
      <c r="E104" s="435"/>
      <c r="F104" s="435"/>
      <c r="G104" s="94"/>
      <c r="H104" s="216">
        <f t="shared" si="7"/>
        <v>538.19999999999993</v>
      </c>
      <c r="I104" s="82"/>
      <c r="J104" s="82"/>
      <c r="K104" s="21"/>
      <c r="L104" s="102"/>
      <c r="M104" s="21"/>
      <c r="N104" s="102"/>
      <c r="O104" s="351"/>
    </row>
    <row r="105" spans="1:16" ht="12.75" customHeight="1">
      <c r="A105" s="492"/>
      <c r="B105" s="344" t="s">
        <v>318</v>
      </c>
      <c r="C105" s="344" t="s">
        <v>254</v>
      </c>
      <c r="D105" s="435"/>
      <c r="E105" s="435"/>
      <c r="F105" s="435">
        <v>72</v>
      </c>
      <c r="G105" s="94"/>
      <c r="H105" s="216">
        <f t="shared" si="7"/>
        <v>775.00799999999992</v>
      </c>
      <c r="I105" s="82"/>
      <c r="J105" s="82"/>
      <c r="K105" s="21"/>
      <c r="L105" s="102"/>
      <c r="M105" s="21"/>
      <c r="N105" s="102"/>
      <c r="O105" s="351"/>
    </row>
    <row r="106" spans="1:16" ht="12.75" customHeight="1">
      <c r="A106" s="492"/>
      <c r="B106" s="344" t="s">
        <v>318</v>
      </c>
      <c r="C106" s="344" t="s">
        <v>255</v>
      </c>
      <c r="D106" s="435"/>
      <c r="E106" s="436"/>
      <c r="F106" s="435">
        <v>74</v>
      </c>
      <c r="G106" s="94"/>
      <c r="H106" s="216">
        <f t="shared" si="7"/>
        <v>796.53599999999994</v>
      </c>
      <c r="I106" s="82"/>
      <c r="J106" s="82"/>
      <c r="K106" s="21"/>
      <c r="L106" s="102"/>
      <c r="M106" s="21"/>
      <c r="N106" s="102"/>
      <c r="O106" s="351"/>
    </row>
    <row r="107" spans="1:16" ht="12.75" customHeight="1">
      <c r="A107" s="492"/>
      <c r="B107" s="344" t="s">
        <v>318</v>
      </c>
      <c r="C107" s="344" t="s">
        <v>256</v>
      </c>
      <c r="D107" s="435"/>
      <c r="E107" s="435"/>
      <c r="F107" s="435">
        <v>75</v>
      </c>
      <c r="G107" s="94"/>
      <c r="H107" s="216">
        <f t="shared" si="7"/>
        <v>807.3</v>
      </c>
      <c r="I107" s="82"/>
      <c r="J107" s="82"/>
      <c r="K107" s="21"/>
      <c r="L107" s="102"/>
      <c r="M107" s="21"/>
      <c r="N107" s="102"/>
      <c r="O107" s="351"/>
    </row>
    <row r="108" spans="1:16" ht="12.75" customHeight="1">
      <c r="A108" s="492"/>
      <c r="B108" s="344" t="s">
        <v>318</v>
      </c>
      <c r="C108" s="344" t="s">
        <v>257</v>
      </c>
      <c r="D108" s="435"/>
      <c r="E108" s="435"/>
      <c r="F108" s="435">
        <v>75</v>
      </c>
      <c r="G108" s="94"/>
      <c r="H108" s="216">
        <f t="shared" si="7"/>
        <v>807.3</v>
      </c>
      <c r="I108" s="82"/>
      <c r="J108" s="82"/>
      <c r="K108" s="21"/>
      <c r="L108" s="102"/>
      <c r="M108" s="21"/>
      <c r="N108" s="102"/>
      <c r="O108" s="351"/>
    </row>
    <row r="109" spans="1:16" ht="12.75" customHeight="1">
      <c r="A109" s="492"/>
      <c r="B109" s="344" t="s">
        <v>318</v>
      </c>
      <c r="C109" s="344" t="s">
        <v>258</v>
      </c>
      <c r="D109" s="435"/>
      <c r="E109" s="435"/>
      <c r="F109" s="435"/>
      <c r="G109" s="435">
        <v>93</v>
      </c>
      <c r="H109" s="216">
        <f t="shared" si="7"/>
        <v>1001.0519999999999</v>
      </c>
      <c r="I109" s="82"/>
      <c r="J109" s="82"/>
      <c r="K109" s="21"/>
      <c r="L109" s="220"/>
      <c r="M109" s="21"/>
      <c r="N109" s="102"/>
      <c r="O109" s="351"/>
    </row>
    <row r="110" spans="1:16" ht="12.75" customHeight="1">
      <c r="A110" s="309"/>
      <c r="B110" s="344" t="s">
        <v>318</v>
      </c>
      <c r="C110" s="344" t="s">
        <v>259</v>
      </c>
      <c r="D110" s="435"/>
      <c r="E110" s="435"/>
      <c r="F110" s="435">
        <v>71</v>
      </c>
      <c r="G110" s="94"/>
      <c r="H110" s="216">
        <f t="shared" si="7"/>
        <v>764.24399999999991</v>
      </c>
      <c r="I110" s="131"/>
      <c r="J110" s="255" t="s">
        <v>42</v>
      </c>
      <c r="K110" s="257"/>
      <c r="L110" s="257" t="s">
        <v>98</v>
      </c>
      <c r="M110" s="257"/>
      <c r="N110" s="295"/>
      <c r="O110" s="351"/>
    </row>
    <row r="111" spans="1:16" ht="12.75">
      <c r="A111" s="204" t="s">
        <v>90</v>
      </c>
      <c r="B111" s="444"/>
      <c r="C111" s="444"/>
      <c r="D111" s="437">
        <f>SUM(D103:D109)</f>
        <v>50</v>
      </c>
      <c r="E111" s="437">
        <f>SUM(E103:E109)</f>
        <v>0</v>
      </c>
      <c r="F111" s="437">
        <f>SUM(F103:F110)</f>
        <v>438</v>
      </c>
      <c r="G111" s="206">
        <f>SUM(G103:G109)</f>
        <v>93</v>
      </c>
      <c r="H111" s="223"/>
      <c r="I111" s="131"/>
      <c r="J111" s="312">
        <f>SUM(D111:G111)</f>
        <v>581</v>
      </c>
      <c r="K111" s="304">
        <f>J111*10.764</f>
        <v>6253.884</v>
      </c>
      <c r="L111" s="291">
        <v>712</v>
      </c>
      <c r="M111" s="304">
        <f>L111*10.764</f>
        <v>7663.9679999999998</v>
      </c>
      <c r="N111" s="305">
        <f>K111/M111</f>
        <v>0.8160112359550562</v>
      </c>
      <c r="O111" s="351"/>
    </row>
    <row r="112" spans="1:16" ht="12.75">
      <c r="A112" s="229" t="s">
        <v>91</v>
      </c>
      <c r="B112" s="444"/>
      <c r="C112" s="444"/>
      <c r="D112" s="439">
        <f>COUNT(D103:D109)</f>
        <v>1</v>
      </c>
      <c r="E112" s="439">
        <f>COUNT(E103:E109)</f>
        <v>0</v>
      </c>
      <c r="F112" s="439">
        <f>COUNT(F103:F110)</f>
        <v>6</v>
      </c>
      <c r="G112" s="233">
        <f>COUNT(G103:G109)</f>
        <v>1</v>
      </c>
      <c r="H112" s="231"/>
      <c r="I112" s="131"/>
      <c r="J112" s="234"/>
      <c r="K112" s="235"/>
      <c r="L112" s="236"/>
      <c r="M112" s="235"/>
      <c r="N112" s="236"/>
      <c r="O112" s="351"/>
    </row>
    <row r="113" spans="1:16" ht="12.75">
      <c r="A113" s="203"/>
      <c r="B113" s="444"/>
      <c r="C113" s="444"/>
      <c r="D113" s="442"/>
      <c r="E113" s="440"/>
      <c r="F113" s="440"/>
      <c r="G113" s="252"/>
      <c r="H113" s="247"/>
      <c r="I113" s="82"/>
      <c r="J113" s="82"/>
      <c r="K113" s="21"/>
      <c r="L113" s="102"/>
      <c r="M113" s="21"/>
      <c r="N113" s="102"/>
      <c r="O113" s="351"/>
    </row>
    <row r="114" spans="1:16" ht="12.75" customHeight="1">
      <c r="A114" s="492" t="s">
        <v>141</v>
      </c>
      <c r="B114" s="344" t="s">
        <v>318</v>
      </c>
      <c r="C114" s="344" t="s">
        <v>260</v>
      </c>
      <c r="D114" s="434"/>
      <c r="E114" s="434"/>
      <c r="F114" s="434">
        <v>71</v>
      </c>
      <c r="G114" s="94"/>
      <c r="H114" s="212">
        <f t="shared" ref="H114:H120" si="8">SUM(D114:G114)*10.764</f>
        <v>764.24399999999991</v>
      </c>
      <c r="I114" s="82"/>
      <c r="J114" s="213"/>
      <c r="K114" s="72"/>
      <c r="L114" s="214"/>
      <c r="M114" s="72"/>
      <c r="N114" s="214"/>
      <c r="O114" s="203"/>
      <c r="P114" s="21"/>
    </row>
    <row r="115" spans="1:16" ht="12.75" customHeight="1">
      <c r="A115" s="492"/>
      <c r="B115" s="344" t="s">
        <v>318</v>
      </c>
      <c r="C115" s="344" t="s">
        <v>261</v>
      </c>
      <c r="D115" s="435">
        <v>50</v>
      </c>
      <c r="E115" s="435"/>
      <c r="F115" s="435"/>
      <c r="G115" s="94"/>
      <c r="H115" s="216">
        <f t="shared" si="8"/>
        <v>538.19999999999993</v>
      </c>
      <c r="I115" s="82"/>
      <c r="J115" s="82"/>
      <c r="K115" s="21"/>
      <c r="L115" s="102"/>
      <c r="M115" s="21"/>
      <c r="N115" s="102"/>
      <c r="O115" s="203"/>
      <c r="P115" s="21"/>
    </row>
    <row r="116" spans="1:16" ht="12.75" customHeight="1">
      <c r="A116" s="492"/>
      <c r="B116" s="344" t="s">
        <v>318</v>
      </c>
      <c r="C116" s="344" t="s">
        <v>262</v>
      </c>
      <c r="D116" s="435"/>
      <c r="E116" s="435"/>
      <c r="F116" s="435">
        <v>72</v>
      </c>
      <c r="G116" s="94"/>
      <c r="H116" s="216">
        <f t="shared" si="8"/>
        <v>775.00799999999992</v>
      </c>
      <c r="I116" s="82"/>
      <c r="J116" s="82"/>
      <c r="K116" s="21"/>
      <c r="L116" s="102"/>
      <c r="M116" s="21"/>
      <c r="N116" s="102"/>
      <c r="O116" s="203"/>
      <c r="P116" s="21"/>
    </row>
    <row r="117" spans="1:16" ht="12.75" customHeight="1">
      <c r="A117" s="492"/>
      <c r="B117" s="344" t="s">
        <v>318</v>
      </c>
      <c r="C117" s="344" t="s">
        <v>263</v>
      </c>
      <c r="D117" s="435"/>
      <c r="E117" s="436"/>
      <c r="F117" s="435">
        <v>70</v>
      </c>
      <c r="G117" s="94"/>
      <c r="H117" s="216">
        <f t="shared" si="8"/>
        <v>753.4799999999999</v>
      </c>
      <c r="I117" s="82"/>
      <c r="J117" s="82"/>
      <c r="K117" s="21"/>
      <c r="L117" s="102"/>
      <c r="M117" s="21"/>
      <c r="N117" s="102"/>
      <c r="O117" s="203"/>
      <c r="P117" s="21"/>
    </row>
    <row r="118" spans="1:16" ht="12.75" customHeight="1">
      <c r="A118" s="492"/>
      <c r="B118" s="344" t="s">
        <v>318</v>
      </c>
      <c r="C118" s="344" t="s">
        <v>264</v>
      </c>
      <c r="D118" s="435"/>
      <c r="E118" s="435"/>
      <c r="F118" s="435">
        <v>70</v>
      </c>
      <c r="G118" s="94"/>
      <c r="H118" s="216">
        <f t="shared" si="8"/>
        <v>753.4799999999999</v>
      </c>
      <c r="I118" s="82"/>
      <c r="J118" s="82"/>
      <c r="K118" s="21"/>
      <c r="L118" s="102"/>
      <c r="M118" s="21"/>
      <c r="N118" s="102"/>
      <c r="O118" s="203"/>
      <c r="P118" s="21"/>
    </row>
    <row r="119" spans="1:16" ht="12.75" customHeight="1">
      <c r="A119" s="492"/>
      <c r="B119" s="344" t="s">
        <v>318</v>
      </c>
      <c r="C119" s="344" t="s">
        <v>265</v>
      </c>
      <c r="D119" s="435">
        <v>50</v>
      </c>
      <c r="E119" s="435"/>
      <c r="F119" s="435"/>
      <c r="G119" s="94"/>
      <c r="H119" s="216">
        <f t="shared" si="8"/>
        <v>538.19999999999993</v>
      </c>
      <c r="I119" s="82"/>
      <c r="J119" s="82"/>
      <c r="K119" s="21"/>
      <c r="L119" s="220"/>
      <c r="M119" s="21"/>
      <c r="N119" s="102"/>
      <c r="O119" s="203"/>
      <c r="P119" s="21"/>
    </row>
    <row r="120" spans="1:16" ht="12.75">
      <c r="A120" s="492"/>
      <c r="B120" s="344" t="s">
        <v>318</v>
      </c>
      <c r="C120" s="344" t="s">
        <v>266</v>
      </c>
      <c r="D120" s="435"/>
      <c r="E120" s="435"/>
      <c r="F120" s="435">
        <v>71</v>
      </c>
      <c r="G120" s="94"/>
      <c r="H120" s="216">
        <f t="shared" si="8"/>
        <v>764.24399999999991</v>
      </c>
      <c r="I120" s="21"/>
      <c r="J120" s="220"/>
      <c r="K120" s="220"/>
      <c r="L120" s="220"/>
      <c r="M120" s="219"/>
      <c r="N120" s="108"/>
      <c r="O120" s="203"/>
      <c r="P120" s="21"/>
    </row>
    <row r="121" spans="1:16" ht="12.75">
      <c r="A121" s="346"/>
      <c r="B121" s="444"/>
      <c r="C121" s="444"/>
      <c r="D121" s="443"/>
      <c r="E121" s="443"/>
      <c r="F121" s="443"/>
      <c r="G121" s="319"/>
      <c r="H121" s="216"/>
      <c r="I121" s="82"/>
      <c r="J121" s="354" t="s">
        <v>42</v>
      </c>
      <c r="K121" s="354"/>
      <c r="L121" s="354" t="s">
        <v>98</v>
      </c>
      <c r="M121" s="354"/>
      <c r="N121" s="251"/>
      <c r="O121" s="21"/>
      <c r="P121" s="21"/>
    </row>
    <row r="122" spans="1:16" ht="12.75">
      <c r="A122" s="204" t="s">
        <v>90</v>
      </c>
      <c r="B122" s="444"/>
      <c r="C122" s="444"/>
      <c r="D122" s="437">
        <f>SUM(D114:D120)</f>
        <v>100</v>
      </c>
      <c r="E122" s="437">
        <f>SUM(E114:E120)</f>
        <v>0</v>
      </c>
      <c r="F122" s="437">
        <f>SUM(F114:F120)</f>
        <v>354</v>
      </c>
      <c r="G122" s="206">
        <f>SUM(G114:G120)</f>
        <v>0</v>
      </c>
      <c r="H122" s="223"/>
      <c r="I122" s="82"/>
      <c r="J122" s="312">
        <f>SUM(D122:G122)</f>
        <v>454</v>
      </c>
      <c r="K122" s="304">
        <f>J122*10.764</f>
        <v>4886.8559999999998</v>
      </c>
      <c r="L122" s="291">
        <v>578</v>
      </c>
      <c r="M122" s="304">
        <f>L122*10.764</f>
        <v>6221.5919999999996</v>
      </c>
      <c r="N122" s="305">
        <f>K122/M122</f>
        <v>0.7854671280276817</v>
      </c>
      <c r="O122" s="203"/>
      <c r="P122" s="21"/>
    </row>
    <row r="123" spans="1:16" ht="12.75">
      <c r="A123" s="204" t="s">
        <v>91</v>
      </c>
      <c r="B123" s="444"/>
      <c r="C123" s="444"/>
      <c r="D123" s="439">
        <f>COUNT(D114:D120)</f>
        <v>2</v>
      </c>
      <c r="E123" s="439">
        <f>COUNT(E114:E120)</f>
        <v>0</v>
      </c>
      <c r="F123" s="439">
        <f>COUNT(F114:F120)</f>
        <v>5</v>
      </c>
      <c r="G123" s="233">
        <f>COUNT(G114:G120)</f>
        <v>0</v>
      </c>
      <c r="H123" s="201"/>
      <c r="I123" s="82"/>
      <c r="J123" s="243"/>
      <c r="K123" s="244"/>
      <c r="L123" s="245"/>
      <c r="M123" s="244"/>
      <c r="N123" s="245"/>
      <c r="O123" s="203"/>
      <c r="P123" s="21"/>
    </row>
    <row r="124" spans="1:16" ht="12.75">
      <c r="A124" s="203"/>
      <c r="B124" s="444"/>
      <c r="C124" s="444"/>
      <c r="D124" s="442"/>
      <c r="E124" s="440"/>
      <c r="F124" s="440"/>
      <c r="G124" s="252"/>
      <c r="H124" s="247"/>
      <c r="I124" s="82"/>
      <c r="J124" s="82"/>
      <c r="K124" s="21"/>
      <c r="L124" s="102"/>
      <c r="M124" s="21"/>
      <c r="N124" s="102"/>
      <c r="O124" s="351"/>
    </row>
    <row r="125" spans="1:16" ht="12.75" customHeight="1">
      <c r="A125" s="492" t="s">
        <v>267</v>
      </c>
      <c r="B125" s="344" t="s">
        <v>318</v>
      </c>
      <c r="C125" s="344" t="s">
        <v>268</v>
      </c>
      <c r="D125" s="434"/>
      <c r="E125" s="434"/>
      <c r="F125" s="434">
        <v>71</v>
      </c>
      <c r="G125" s="94"/>
      <c r="H125" s="216">
        <f>SUM(D125:G125)*10.764</f>
        <v>764.24399999999991</v>
      </c>
      <c r="I125" s="82"/>
      <c r="J125" s="213"/>
      <c r="K125" s="72"/>
      <c r="L125" s="214"/>
      <c r="M125" s="72"/>
      <c r="N125" s="214"/>
      <c r="O125" s="203"/>
      <c r="P125" s="21"/>
    </row>
    <row r="126" spans="1:16" ht="12.75" customHeight="1">
      <c r="A126" s="492"/>
      <c r="B126" s="344" t="s">
        <v>318</v>
      </c>
      <c r="C126" s="344" t="s">
        <v>269</v>
      </c>
      <c r="D126" s="435">
        <v>50</v>
      </c>
      <c r="E126" s="435"/>
      <c r="F126" s="435"/>
      <c r="G126" s="94"/>
      <c r="H126" s="216">
        <f>SUM(D126:G126)*10.764</f>
        <v>538.19999999999993</v>
      </c>
      <c r="I126" s="82"/>
      <c r="J126" s="82"/>
      <c r="K126" s="21"/>
      <c r="L126" s="102"/>
      <c r="M126" s="21"/>
      <c r="N126" s="102"/>
      <c r="O126" s="203"/>
      <c r="P126" s="21"/>
    </row>
    <row r="127" spans="1:16" ht="12.75" customHeight="1">
      <c r="A127" s="492"/>
      <c r="B127" s="344" t="s">
        <v>318</v>
      </c>
      <c r="C127" s="344" t="s">
        <v>270</v>
      </c>
      <c r="D127" s="435">
        <v>50</v>
      </c>
      <c r="E127" s="435"/>
      <c r="F127" s="435"/>
      <c r="G127" s="94"/>
      <c r="H127" s="216">
        <f>SUM(D127:G127)*10.764</f>
        <v>538.19999999999993</v>
      </c>
      <c r="I127" s="82"/>
      <c r="J127" s="82"/>
      <c r="K127" s="21"/>
      <c r="L127" s="102"/>
      <c r="M127" s="21"/>
      <c r="N127" s="102"/>
      <c r="O127" s="203"/>
      <c r="P127" s="21"/>
    </row>
    <row r="128" spans="1:16" ht="12.75" customHeight="1">
      <c r="A128" s="492"/>
      <c r="B128" s="344" t="s">
        <v>318</v>
      </c>
      <c r="C128" s="344" t="s">
        <v>271</v>
      </c>
      <c r="D128" s="435">
        <v>50</v>
      </c>
      <c r="E128" s="436"/>
      <c r="F128" s="435"/>
      <c r="G128" s="94"/>
      <c r="H128" s="216">
        <f>SUM(D128:G128)*10.764</f>
        <v>538.19999999999993</v>
      </c>
      <c r="I128" s="82"/>
      <c r="J128" s="82"/>
      <c r="K128" s="21"/>
      <c r="L128" s="102"/>
      <c r="M128" s="21"/>
      <c r="N128" s="102"/>
      <c r="O128" s="203"/>
      <c r="P128" s="21"/>
    </row>
    <row r="129" spans="1:16" ht="12.75" customHeight="1">
      <c r="A129" s="492"/>
      <c r="B129" s="344" t="s">
        <v>318</v>
      </c>
      <c r="C129" s="344" t="s">
        <v>272</v>
      </c>
      <c r="D129" s="435"/>
      <c r="E129" s="435"/>
      <c r="F129" s="435">
        <v>71</v>
      </c>
      <c r="G129" s="94"/>
      <c r="H129" s="216">
        <f>SUM(D129:G129)*10.764</f>
        <v>764.24399999999991</v>
      </c>
      <c r="I129" s="82"/>
      <c r="J129" s="82"/>
      <c r="K129" s="21"/>
      <c r="L129" s="102"/>
      <c r="M129" s="21"/>
      <c r="N129" s="102"/>
      <c r="O129" s="203"/>
      <c r="P129" s="21"/>
    </row>
    <row r="130" spans="1:16" ht="12.75" customHeight="1">
      <c r="A130" s="492"/>
      <c r="B130" s="444"/>
      <c r="C130" s="444"/>
      <c r="D130" s="435"/>
      <c r="E130" s="435"/>
      <c r="F130" s="435"/>
      <c r="G130" s="94"/>
      <c r="H130" s="216"/>
      <c r="I130" s="82"/>
      <c r="J130" s="82"/>
      <c r="K130" s="21"/>
      <c r="L130" s="220"/>
      <c r="M130" s="21"/>
      <c r="N130" s="102"/>
      <c r="O130" s="203"/>
      <c r="P130" s="21"/>
    </row>
    <row r="131" spans="1:16" ht="12.75">
      <c r="A131" s="492"/>
      <c r="B131" s="444"/>
      <c r="C131" s="444"/>
      <c r="D131" s="435"/>
      <c r="E131" s="435"/>
      <c r="F131" s="435"/>
      <c r="G131" s="94"/>
      <c r="H131" s="216"/>
      <c r="I131" s="21"/>
      <c r="J131" s="220" t="s">
        <v>42</v>
      </c>
      <c r="K131" s="220"/>
      <c r="L131" s="220" t="s">
        <v>98</v>
      </c>
      <c r="M131" s="219"/>
      <c r="N131" s="108"/>
      <c r="O131" s="203"/>
      <c r="P131" s="21"/>
    </row>
    <row r="132" spans="1:16" ht="12.75">
      <c r="A132" s="346"/>
      <c r="B132" s="444"/>
      <c r="C132" s="444"/>
      <c r="D132" s="443"/>
      <c r="E132" s="443"/>
      <c r="F132" s="443"/>
      <c r="G132" s="319"/>
      <c r="H132" s="216"/>
      <c r="I132" s="21"/>
      <c r="J132" s="257"/>
      <c r="K132" s="257"/>
      <c r="L132" s="257"/>
      <c r="M132" s="257"/>
      <c r="N132" s="115"/>
      <c r="O132" s="21"/>
      <c r="P132" s="21"/>
    </row>
    <row r="133" spans="1:16" ht="12.75">
      <c r="A133" s="204" t="s">
        <v>90</v>
      </c>
      <c r="B133" s="444"/>
      <c r="C133" s="444"/>
      <c r="D133" s="437">
        <f>SUM(D125:D131)</f>
        <v>150</v>
      </c>
      <c r="E133" s="437">
        <f>SUM(E125:E131)</f>
        <v>0</v>
      </c>
      <c r="F133" s="437">
        <f>SUM(F125:F131)</f>
        <v>142</v>
      </c>
      <c r="G133" s="206">
        <f>SUM(G125:G131)</f>
        <v>0</v>
      </c>
      <c r="H133" s="223"/>
      <c r="I133" s="82"/>
      <c r="J133" s="312">
        <f>SUM(D133:G133)</f>
        <v>292</v>
      </c>
      <c r="K133" s="304">
        <f>J133*10.764</f>
        <v>3143.0879999999997</v>
      </c>
      <c r="L133" s="291">
        <v>395</v>
      </c>
      <c r="M133" s="304">
        <f>L133*10.764</f>
        <v>4251.78</v>
      </c>
      <c r="N133" s="305">
        <f>K133/M133</f>
        <v>0.73924050632911387</v>
      </c>
      <c r="O133" s="203"/>
      <c r="P133" s="21"/>
    </row>
    <row r="134" spans="1:16" ht="12.75">
      <c r="A134" s="204" t="s">
        <v>91</v>
      </c>
      <c r="B134" s="444"/>
      <c r="C134" s="444"/>
      <c r="D134" s="439">
        <f>COUNT(D125:D131)</f>
        <v>3</v>
      </c>
      <c r="E134" s="439">
        <f>COUNT(E125:E131)</f>
        <v>0</v>
      </c>
      <c r="F134" s="439">
        <f>COUNT(F125:F131)</f>
        <v>2</v>
      </c>
      <c r="G134" s="233">
        <f>COUNT(G125:G131)</f>
        <v>0</v>
      </c>
      <c r="H134" s="201"/>
      <c r="I134" s="82"/>
      <c r="J134" s="243"/>
      <c r="K134" s="244"/>
      <c r="L134" s="245"/>
      <c r="M134" s="244"/>
      <c r="N134" s="245"/>
      <c r="O134" s="203"/>
      <c r="P134" s="21"/>
    </row>
    <row r="135" spans="1:16" ht="12.75">
      <c r="A135" s="203"/>
      <c r="B135" s="444"/>
      <c r="C135" s="444"/>
      <c r="D135" s="442"/>
      <c r="E135" s="440"/>
      <c r="F135" s="440"/>
      <c r="G135" s="252"/>
      <c r="H135" s="247"/>
      <c r="I135" s="82"/>
      <c r="J135" s="82"/>
      <c r="K135" s="21"/>
      <c r="L135" s="102"/>
      <c r="M135" s="21"/>
      <c r="N135" s="102"/>
      <c r="O135" s="351"/>
    </row>
    <row r="136" spans="1:16" ht="12.75" customHeight="1">
      <c r="A136" s="492" t="s">
        <v>273</v>
      </c>
      <c r="B136" s="344" t="s">
        <v>318</v>
      </c>
      <c r="C136" s="344" t="s">
        <v>274</v>
      </c>
      <c r="D136" s="434"/>
      <c r="E136" s="434"/>
      <c r="F136" s="434"/>
      <c r="G136" s="211">
        <v>87</v>
      </c>
      <c r="H136" s="216">
        <f t="shared" ref="H136:H141" si="9">SUM(D136:G136)*10.764</f>
        <v>936.46799999999996</v>
      </c>
      <c r="I136" s="82"/>
      <c r="J136" s="213"/>
      <c r="K136" s="72"/>
      <c r="L136" s="214"/>
      <c r="M136" s="72"/>
      <c r="N136" s="214"/>
      <c r="O136" s="203"/>
      <c r="P136" s="21"/>
    </row>
    <row r="137" spans="1:16" ht="12.75" customHeight="1">
      <c r="A137" s="492"/>
      <c r="B137" s="344" t="s">
        <v>318</v>
      </c>
      <c r="C137" s="344" t="s">
        <v>275</v>
      </c>
      <c r="D137" s="435"/>
      <c r="E137" s="435"/>
      <c r="F137" s="435"/>
      <c r="G137" s="94">
        <v>87</v>
      </c>
      <c r="H137" s="216">
        <f t="shared" si="9"/>
        <v>936.46799999999996</v>
      </c>
      <c r="I137" s="82"/>
      <c r="J137" s="82"/>
      <c r="K137" s="21"/>
      <c r="L137" s="102"/>
      <c r="M137" s="21"/>
      <c r="N137" s="102"/>
      <c r="O137" s="203"/>
      <c r="P137" s="21"/>
    </row>
    <row r="138" spans="1:16" ht="12.75" customHeight="1">
      <c r="A138" s="492"/>
      <c r="B138" s="344" t="s">
        <v>318</v>
      </c>
      <c r="C138" s="344" t="s">
        <v>276</v>
      </c>
      <c r="D138" s="435">
        <v>50</v>
      </c>
      <c r="E138" s="435"/>
      <c r="F138" s="435"/>
      <c r="G138" s="94"/>
      <c r="H138" s="216">
        <f t="shared" si="9"/>
        <v>538.19999999999993</v>
      </c>
      <c r="I138" s="82"/>
      <c r="J138" s="82"/>
      <c r="K138" s="21"/>
      <c r="L138" s="102"/>
      <c r="M138" s="21"/>
      <c r="N138" s="102"/>
      <c r="O138" s="203"/>
      <c r="P138" s="21"/>
    </row>
    <row r="139" spans="1:16" ht="12.75" customHeight="1">
      <c r="A139" s="492"/>
      <c r="B139" s="344" t="s">
        <v>318</v>
      </c>
      <c r="C139" s="344" t="s">
        <v>277</v>
      </c>
      <c r="D139" s="435"/>
      <c r="E139" s="436"/>
      <c r="F139" s="435">
        <v>71</v>
      </c>
      <c r="G139" s="94"/>
      <c r="H139" s="216">
        <f t="shared" si="9"/>
        <v>764.24399999999991</v>
      </c>
      <c r="I139" s="82"/>
      <c r="J139" s="82"/>
      <c r="K139" s="21"/>
      <c r="L139" s="102"/>
      <c r="M139" s="21"/>
      <c r="N139" s="102"/>
      <c r="O139" s="203"/>
      <c r="P139" s="21"/>
    </row>
    <row r="140" spans="1:16" ht="12.75" customHeight="1">
      <c r="A140" s="492"/>
      <c r="B140" s="344" t="s">
        <v>318</v>
      </c>
      <c r="C140" s="344" t="s">
        <v>278</v>
      </c>
      <c r="D140" s="435"/>
      <c r="E140" s="435"/>
      <c r="F140" s="435"/>
      <c r="G140" s="94"/>
      <c r="H140" s="216">
        <f t="shared" si="9"/>
        <v>0</v>
      </c>
      <c r="I140" s="82"/>
      <c r="J140" s="82"/>
      <c r="K140" s="21"/>
      <c r="L140" s="102"/>
      <c r="M140" s="21"/>
      <c r="N140" s="102"/>
      <c r="O140" s="203"/>
      <c r="P140" s="21"/>
    </row>
    <row r="141" spans="1:16" ht="12.75" customHeight="1">
      <c r="A141" s="492"/>
      <c r="B141" s="444"/>
      <c r="C141" s="444"/>
      <c r="D141" s="435"/>
      <c r="E141" s="435"/>
      <c r="F141" s="435"/>
      <c r="G141" s="94"/>
      <c r="H141" s="216">
        <f t="shared" si="9"/>
        <v>0</v>
      </c>
      <c r="I141" s="82"/>
      <c r="J141" s="82"/>
      <c r="K141" s="21"/>
      <c r="L141" s="220"/>
      <c r="M141" s="21"/>
      <c r="N141" s="102"/>
      <c r="O141" s="203"/>
      <c r="P141" s="21"/>
    </row>
    <row r="142" spans="1:16" ht="12.75">
      <c r="A142" s="346"/>
      <c r="B142" s="444"/>
      <c r="C142" s="444"/>
      <c r="D142" s="437"/>
      <c r="E142" s="437"/>
      <c r="F142" s="437"/>
      <c r="G142" s="230"/>
      <c r="H142" s="207"/>
      <c r="I142" s="21"/>
      <c r="J142" s="257" t="s">
        <v>42</v>
      </c>
      <c r="K142" s="257"/>
      <c r="L142" s="257" t="s">
        <v>98</v>
      </c>
      <c r="M142" s="256"/>
      <c r="N142" s="251"/>
      <c r="O142" s="203"/>
      <c r="P142" s="21"/>
    </row>
    <row r="143" spans="1:16" ht="12.75">
      <c r="A143" s="204" t="s">
        <v>90</v>
      </c>
      <c r="B143" s="444"/>
      <c r="C143" s="444"/>
      <c r="D143" s="438">
        <f>SUM(D136:D141)</f>
        <v>50</v>
      </c>
      <c r="E143" s="438">
        <f>SUM(E136:E141)</f>
        <v>0</v>
      </c>
      <c r="F143" s="438">
        <f>SUM(F136:F141)</f>
        <v>71</v>
      </c>
      <c r="G143" s="206">
        <f>SUM(G136:G141)</f>
        <v>174</v>
      </c>
      <c r="H143" s="201"/>
      <c r="I143" s="82"/>
      <c r="J143" s="312">
        <f>SUM(D143:G143)</f>
        <v>295</v>
      </c>
      <c r="K143" s="304">
        <f>J143*10.764</f>
        <v>3175.3799999999997</v>
      </c>
      <c r="L143" s="291">
        <v>395</v>
      </c>
      <c r="M143" s="304">
        <f>L143*10.764</f>
        <v>4251.78</v>
      </c>
      <c r="N143" s="305">
        <f>K143/M143</f>
        <v>0.74683544303797467</v>
      </c>
      <c r="O143" s="203"/>
      <c r="P143" s="21"/>
    </row>
    <row r="144" spans="1:16" ht="12.75">
      <c r="A144" s="204" t="s">
        <v>91</v>
      </c>
      <c r="B144" s="444"/>
      <c r="C144" s="444"/>
      <c r="D144" s="437">
        <f>COUNT(D136:D141)</f>
        <v>1</v>
      </c>
      <c r="E144" s="439">
        <f>COUNT(E136:E141)</f>
        <v>0</v>
      </c>
      <c r="F144" s="439">
        <f>COUNT(F136:F141)</f>
        <v>1</v>
      </c>
      <c r="G144" s="233">
        <f>COUNT(G136:G141)</f>
        <v>2</v>
      </c>
      <c r="H144" s="201"/>
      <c r="I144" s="82"/>
      <c r="J144" s="243"/>
      <c r="K144" s="244"/>
      <c r="L144" s="245"/>
      <c r="M144" s="244"/>
      <c r="N144" s="245"/>
      <c r="O144" s="203"/>
      <c r="P144" s="21"/>
    </row>
    <row r="145" spans="1:16" ht="12.75">
      <c r="A145" s="203"/>
      <c r="B145" s="444"/>
      <c r="C145" s="444"/>
      <c r="D145" s="442"/>
      <c r="E145" s="440"/>
      <c r="F145" s="440"/>
      <c r="G145" s="252"/>
      <c r="H145" s="247"/>
      <c r="I145" s="82"/>
      <c r="J145" s="82"/>
      <c r="K145" s="21"/>
      <c r="L145" s="102"/>
      <c r="M145" s="21"/>
      <c r="N145" s="102"/>
      <c r="O145" s="351"/>
    </row>
    <row r="146" spans="1:16" ht="12.75" customHeight="1">
      <c r="A146" s="492" t="s">
        <v>279</v>
      </c>
      <c r="B146" s="344" t="s">
        <v>318</v>
      </c>
      <c r="C146" s="344" t="s">
        <v>280</v>
      </c>
      <c r="D146" s="434">
        <v>51</v>
      </c>
      <c r="E146" s="434"/>
      <c r="F146" s="434"/>
      <c r="G146" s="94"/>
      <c r="H146" s="216">
        <f t="shared" ref="H146:H151" si="10">SUM(D146:G146)*10.764</f>
        <v>548.96399999999994</v>
      </c>
      <c r="I146" s="82"/>
      <c r="J146" s="213"/>
      <c r="K146" s="72"/>
      <c r="L146" s="214"/>
      <c r="M146" s="72"/>
      <c r="N146" s="214"/>
      <c r="O146" s="203"/>
      <c r="P146" s="21"/>
    </row>
    <row r="147" spans="1:16" ht="12.75" customHeight="1">
      <c r="A147" s="492"/>
      <c r="B147" s="344" t="s">
        <v>318</v>
      </c>
      <c r="C147" s="344" t="s">
        <v>281</v>
      </c>
      <c r="D147" s="435">
        <v>50</v>
      </c>
      <c r="E147" s="435"/>
      <c r="F147" s="435"/>
      <c r="G147" s="94"/>
      <c r="H147" s="216">
        <f t="shared" si="10"/>
        <v>538.19999999999993</v>
      </c>
      <c r="I147" s="82"/>
      <c r="J147" s="82"/>
      <c r="K147" s="21"/>
      <c r="L147" s="102"/>
      <c r="M147" s="21"/>
      <c r="N147" s="102"/>
      <c r="O147" s="203"/>
      <c r="P147" s="21"/>
    </row>
    <row r="148" spans="1:16" ht="12.75" customHeight="1">
      <c r="A148" s="492"/>
      <c r="B148" s="344" t="s">
        <v>318</v>
      </c>
      <c r="C148" s="344" t="s">
        <v>282</v>
      </c>
      <c r="D148" s="94">
        <v>52</v>
      </c>
      <c r="E148" s="94"/>
      <c r="F148" s="94"/>
      <c r="G148" s="94"/>
      <c r="H148" s="216">
        <f t="shared" si="10"/>
        <v>559.72799999999995</v>
      </c>
      <c r="I148" s="82"/>
      <c r="J148" s="82"/>
      <c r="K148" s="21"/>
      <c r="L148" s="102"/>
      <c r="M148" s="21"/>
      <c r="N148" s="102"/>
      <c r="O148" s="203"/>
      <c r="P148" s="21"/>
    </row>
    <row r="149" spans="1:16" ht="12.75" customHeight="1">
      <c r="A149" s="492"/>
      <c r="B149" s="344" t="s">
        <v>318</v>
      </c>
      <c r="C149" s="344" t="s">
        <v>283</v>
      </c>
      <c r="D149" s="94">
        <v>51</v>
      </c>
      <c r="F149" s="94"/>
      <c r="G149" s="94"/>
      <c r="H149" s="216">
        <f t="shared" si="10"/>
        <v>548.96399999999994</v>
      </c>
      <c r="I149" s="82"/>
      <c r="J149" s="82"/>
      <c r="K149" s="21"/>
      <c r="L149" s="102"/>
      <c r="M149" s="21"/>
      <c r="N149" s="102"/>
      <c r="O149" s="203"/>
      <c r="P149" s="21"/>
    </row>
    <row r="150" spans="1:16" ht="12.75" customHeight="1">
      <c r="A150" s="492"/>
      <c r="B150" s="215"/>
      <c r="C150" s="217"/>
      <c r="D150" s="94"/>
      <c r="E150" s="94"/>
      <c r="F150" s="94"/>
      <c r="G150" s="94"/>
      <c r="H150" s="216">
        <f t="shared" si="10"/>
        <v>0</v>
      </c>
      <c r="I150" s="82"/>
      <c r="J150" s="82"/>
      <c r="K150" s="21"/>
      <c r="L150" s="102"/>
      <c r="M150" s="21"/>
      <c r="N150" s="102"/>
      <c r="O150" s="203"/>
      <c r="P150" s="21"/>
    </row>
    <row r="151" spans="1:16" ht="12.75" customHeight="1">
      <c r="A151" s="492"/>
      <c r="B151" s="215"/>
      <c r="C151" s="217"/>
      <c r="D151" s="94"/>
      <c r="E151" s="94"/>
      <c r="F151" s="94"/>
      <c r="G151" s="94"/>
      <c r="H151" s="216">
        <f t="shared" si="10"/>
        <v>0</v>
      </c>
      <c r="I151" s="82"/>
      <c r="J151" s="82"/>
      <c r="K151" s="21"/>
      <c r="L151" s="220"/>
      <c r="M151" s="21"/>
      <c r="N151" s="102"/>
      <c r="O151" s="203"/>
      <c r="P151" s="21"/>
    </row>
    <row r="152" spans="1:16" ht="12.75">
      <c r="A152" s="346"/>
      <c r="B152" s="347"/>
      <c r="C152" s="230"/>
      <c r="D152" s="20"/>
      <c r="E152" s="20"/>
      <c r="F152" s="20"/>
      <c r="G152" s="230"/>
      <c r="H152" s="207"/>
      <c r="I152" s="21"/>
      <c r="J152" s="257" t="s">
        <v>42</v>
      </c>
      <c r="K152" s="257"/>
      <c r="L152" s="257" t="s">
        <v>98</v>
      </c>
      <c r="M152" s="256"/>
      <c r="N152" s="251"/>
      <c r="O152" s="203"/>
      <c r="P152" s="21"/>
    </row>
    <row r="153" spans="1:16" ht="12.75">
      <c r="A153" s="204" t="s">
        <v>90</v>
      </c>
      <c r="B153" s="20"/>
      <c r="C153" s="217"/>
      <c r="D153" s="224">
        <f>SUM(D146:D151)</f>
        <v>204</v>
      </c>
      <c r="E153" s="224">
        <f>SUM(E146:E151)</f>
        <v>0</v>
      </c>
      <c r="F153" s="224">
        <f>SUM(F146:F151)</f>
        <v>0</v>
      </c>
      <c r="G153" s="206">
        <f>SUM(G146:G151)</f>
        <v>0</v>
      </c>
      <c r="H153" s="201"/>
      <c r="I153" s="82"/>
      <c r="J153" s="312">
        <f>SUM(D153:G153)</f>
        <v>204</v>
      </c>
      <c r="K153" s="304">
        <f>J153*10.764</f>
        <v>2195.8559999999998</v>
      </c>
      <c r="L153" s="291">
        <v>282</v>
      </c>
      <c r="M153" s="304">
        <f>L153*10.764</f>
        <v>3035.4479999999999</v>
      </c>
      <c r="N153" s="305">
        <f>K153/M153</f>
        <v>0.72340425531914887</v>
      </c>
      <c r="O153" s="203"/>
      <c r="P153" s="21"/>
    </row>
    <row r="154" spans="1:16" ht="12.75">
      <c r="A154" s="204" t="s">
        <v>91</v>
      </c>
      <c r="B154" s="20"/>
      <c r="C154" s="217"/>
      <c r="D154" s="206">
        <f>COUNT(D146:D151)</f>
        <v>4</v>
      </c>
      <c r="E154" s="233">
        <f>COUNT(E146:E151)</f>
        <v>0</v>
      </c>
      <c r="F154" s="233">
        <f>COUNT(F146:F151)</f>
        <v>0</v>
      </c>
      <c r="G154" s="233">
        <f>COUNT(G146:G151)</f>
        <v>0</v>
      </c>
      <c r="H154" s="201"/>
      <c r="I154" s="82"/>
      <c r="J154" s="243"/>
      <c r="K154" s="244"/>
      <c r="L154" s="245"/>
      <c r="M154" s="244"/>
      <c r="N154" s="245"/>
      <c r="O154" s="203"/>
      <c r="P154" s="21"/>
    </row>
    <row r="155" spans="1:16" ht="12.75">
      <c r="A155" s="203"/>
      <c r="B155" s="353"/>
      <c r="C155" s="294"/>
      <c r="D155" s="72"/>
      <c r="E155" s="21"/>
      <c r="F155" s="21"/>
      <c r="G155" s="252"/>
      <c r="H155" s="247"/>
      <c r="I155" s="82"/>
      <c r="J155" s="82"/>
      <c r="K155" s="21"/>
      <c r="L155" s="102"/>
      <c r="M155" s="21"/>
      <c r="N155" s="102"/>
      <c r="O155" s="351"/>
    </row>
    <row r="156" spans="1:16" ht="12.75" customHeight="1">
      <c r="A156" s="496"/>
      <c r="B156" s="349"/>
      <c r="C156" s="222"/>
      <c r="D156" s="211"/>
      <c r="E156" s="211"/>
      <c r="F156" s="211"/>
      <c r="G156" s="94"/>
      <c r="H156" s="216"/>
      <c r="I156" s="82"/>
      <c r="J156" s="213"/>
      <c r="K156" s="72"/>
      <c r="L156" s="214"/>
      <c r="M156" s="72"/>
      <c r="N156" s="214"/>
      <c r="O156" s="351"/>
    </row>
    <row r="157" spans="1:16" ht="12.75" customHeight="1">
      <c r="A157" s="496"/>
      <c r="B157" s="289"/>
      <c r="C157" s="20"/>
      <c r="D157" s="94"/>
      <c r="E157" s="94"/>
      <c r="F157" s="94"/>
      <c r="G157" s="94"/>
      <c r="H157" s="216"/>
      <c r="I157" s="82"/>
      <c r="J157" s="82"/>
      <c r="K157" s="21"/>
      <c r="L157" s="102"/>
      <c r="M157" s="21"/>
      <c r="N157" s="102"/>
      <c r="O157" s="351"/>
    </row>
    <row r="158" spans="1:16" ht="12.75" customHeight="1">
      <c r="A158" s="496"/>
      <c r="B158" s="289"/>
      <c r="C158" s="20"/>
      <c r="D158" s="94"/>
      <c r="E158" s="94"/>
      <c r="F158" s="94"/>
      <c r="G158" s="94"/>
      <c r="H158" s="216"/>
      <c r="I158" s="82"/>
      <c r="J158" s="82"/>
      <c r="K158" s="21"/>
      <c r="L158" s="102"/>
      <c r="M158" s="21"/>
      <c r="N158" s="102"/>
      <c r="O158" s="351"/>
    </row>
    <row r="159" spans="1:16" ht="12.75" customHeight="1">
      <c r="A159" s="496"/>
      <c r="B159" s="289"/>
      <c r="C159" s="20"/>
      <c r="D159" s="94"/>
      <c r="F159" s="94"/>
      <c r="G159" s="94"/>
      <c r="H159" s="216"/>
      <c r="I159" s="82"/>
      <c r="J159" s="82"/>
      <c r="K159" s="21"/>
      <c r="L159" s="102"/>
      <c r="M159" s="21"/>
      <c r="N159" s="102"/>
      <c r="O159" s="351"/>
    </row>
    <row r="160" spans="1:16" ht="12.75" customHeight="1">
      <c r="A160" s="496"/>
      <c r="B160" s="289"/>
      <c r="C160" s="20"/>
      <c r="D160" s="94"/>
      <c r="E160" s="94"/>
      <c r="F160" s="94"/>
      <c r="G160" s="94"/>
      <c r="H160" s="216"/>
      <c r="I160" s="82"/>
      <c r="J160" s="82"/>
      <c r="K160" s="21"/>
      <c r="L160" s="102"/>
      <c r="M160" s="21"/>
      <c r="N160" s="102"/>
      <c r="O160" s="351"/>
    </row>
    <row r="161" spans="1:15" ht="12.75" customHeight="1">
      <c r="A161" s="496"/>
      <c r="B161" s="289"/>
      <c r="C161" s="20"/>
      <c r="D161" s="94"/>
      <c r="E161" s="94"/>
      <c r="F161" s="94"/>
      <c r="G161" s="94"/>
      <c r="H161" s="216"/>
      <c r="I161" s="82"/>
      <c r="J161" s="82"/>
      <c r="K161" s="21"/>
      <c r="L161" s="220"/>
      <c r="M161" s="21"/>
      <c r="N161" s="102"/>
      <c r="O161" s="351"/>
    </row>
    <row r="162" spans="1:15" ht="12.75">
      <c r="A162" s="355"/>
      <c r="B162" s="346"/>
      <c r="C162" s="20"/>
      <c r="D162" s="319"/>
      <c r="E162" s="319"/>
      <c r="F162" s="319"/>
      <c r="G162" s="319"/>
      <c r="H162" s="207"/>
      <c r="I162" s="131"/>
      <c r="J162" s="255" t="s">
        <v>42</v>
      </c>
      <c r="K162" s="257"/>
      <c r="L162" s="220" t="s">
        <v>98</v>
      </c>
      <c r="M162" s="257"/>
      <c r="N162" s="295"/>
      <c r="O162" s="351"/>
    </row>
    <row r="163" spans="1:15" ht="12.75">
      <c r="A163" s="204" t="s">
        <v>90</v>
      </c>
      <c r="B163" s="20"/>
      <c r="C163" s="296"/>
      <c r="D163" s="206"/>
      <c r="E163" s="206"/>
      <c r="F163" s="206"/>
      <c r="G163" s="206"/>
      <c r="H163" s="201"/>
      <c r="I163" s="131"/>
      <c r="J163" s="312"/>
      <c r="K163" s="304"/>
      <c r="L163" s="227"/>
      <c r="M163" s="304"/>
      <c r="N163" s="305"/>
      <c r="O163" s="351"/>
    </row>
    <row r="164" spans="1:15" ht="12.75">
      <c r="A164" s="229" t="s">
        <v>91</v>
      </c>
      <c r="B164" s="356"/>
      <c r="C164" s="20"/>
      <c r="D164" s="233"/>
      <c r="E164" s="233"/>
      <c r="F164" s="233"/>
      <c r="G164" s="233"/>
      <c r="H164" s="231"/>
      <c r="I164" s="131"/>
      <c r="J164" s="234"/>
      <c r="K164" s="235"/>
      <c r="L164" s="236"/>
      <c r="M164" s="235"/>
      <c r="N164" s="236"/>
      <c r="O164" s="351"/>
    </row>
    <row r="165" spans="1:15" ht="12.75">
      <c r="A165" s="247"/>
      <c r="B165" s="313"/>
      <c r="C165" s="72"/>
      <c r="D165" s="72"/>
      <c r="E165" s="72"/>
      <c r="F165" s="72"/>
      <c r="G165" s="293"/>
      <c r="H165" s="213"/>
      <c r="I165" s="82"/>
      <c r="J165" s="82"/>
      <c r="K165" s="21"/>
      <c r="L165" s="102"/>
      <c r="M165" s="21"/>
      <c r="N165" s="102"/>
      <c r="O165" s="351"/>
    </row>
    <row r="166" spans="1:15" ht="12.75">
      <c r="A166" s="496"/>
      <c r="B166" s="349"/>
      <c r="C166" s="222"/>
      <c r="D166" s="211"/>
      <c r="E166" s="211"/>
      <c r="F166" s="211"/>
      <c r="G166" s="94"/>
      <c r="H166" s="212"/>
      <c r="I166" s="82"/>
      <c r="J166" s="213"/>
      <c r="K166" s="72"/>
      <c r="L166" s="214"/>
      <c r="M166" s="72"/>
      <c r="N166" s="214"/>
      <c r="O166" s="351"/>
    </row>
    <row r="167" spans="1:15" ht="12.75">
      <c r="A167" s="496"/>
      <c r="B167" s="289"/>
      <c r="C167" s="20"/>
      <c r="D167" s="94"/>
      <c r="E167" s="94"/>
      <c r="F167" s="94"/>
      <c r="G167" s="94"/>
      <c r="H167" s="216"/>
      <c r="I167" s="82"/>
      <c r="J167" s="82"/>
      <c r="K167" s="21"/>
      <c r="L167" s="102"/>
      <c r="M167" s="21"/>
      <c r="N167" s="102"/>
      <c r="O167" s="351"/>
    </row>
    <row r="168" spans="1:15" ht="12.75">
      <c r="A168" s="496"/>
      <c r="B168" s="289"/>
      <c r="C168" s="20"/>
      <c r="D168" s="94"/>
      <c r="E168" s="94"/>
      <c r="F168" s="94"/>
      <c r="G168" s="94"/>
      <c r="H168" s="216"/>
      <c r="I168" s="82"/>
      <c r="J168" s="82"/>
      <c r="K168" s="21"/>
      <c r="L168" s="102"/>
      <c r="M168" s="21"/>
      <c r="N168" s="102"/>
      <c r="O168" s="351"/>
    </row>
    <row r="169" spans="1:15" ht="12.75">
      <c r="A169" s="496"/>
      <c r="B169" s="289"/>
      <c r="C169" s="20"/>
      <c r="D169" s="94"/>
      <c r="F169" s="94"/>
      <c r="G169" s="94"/>
      <c r="H169" s="216"/>
      <c r="I169" s="82"/>
      <c r="J169" s="82"/>
      <c r="K169" s="21"/>
      <c r="L169" s="102"/>
      <c r="M169" s="21"/>
      <c r="N169" s="102"/>
      <c r="O169" s="351"/>
    </row>
    <row r="170" spans="1:15" ht="12.75">
      <c r="A170" s="496"/>
      <c r="B170" s="289"/>
      <c r="C170" s="20"/>
      <c r="D170" s="94"/>
      <c r="E170" s="94"/>
      <c r="F170" s="94"/>
      <c r="G170" s="94"/>
      <c r="H170" s="216"/>
      <c r="I170" s="82"/>
      <c r="J170" s="82"/>
      <c r="K170" s="21"/>
      <c r="L170" s="102"/>
      <c r="M170" s="21"/>
      <c r="N170" s="102"/>
      <c r="O170" s="351"/>
    </row>
    <row r="171" spans="1:15" ht="12.75">
      <c r="A171" s="496"/>
      <c r="B171" s="289"/>
      <c r="C171" s="20"/>
      <c r="D171" s="94"/>
      <c r="E171" s="94"/>
      <c r="F171" s="94"/>
      <c r="G171" s="94"/>
      <c r="H171" s="216"/>
      <c r="I171" s="82"/>
      <c r="J171" s="82"/>
      <c r="K171" s="21"/>
      <c r="L171" s="220"/>
      <c r="M171" s="21"/>
      <c r="N171" s="102"/>
      <c r="O171" s="351"/>
    </row>
    <row r="172" spans="1:15" ht="12.75">
      <c r="A172" s="355"/>
      <c r="B172" s="346"/>
      <c r="C172" s="20"/>
      <c r="D172" s="319"/>
      <c r="E172" s="319"/>
      <c r="F172" s="319"/>
      <c r="G172" s="319"/>
      <c r="H172" s="207"/>
      <c r="I172" s="131"/>
      <c r="J172" s="255" t="s">
        <v>42</v>
      </c>
      <c r="K172" s="257"/>
      <c r="L172" s="220" t="s">
        <v>98</v>
      </c>
      <c r="M172" s="257"/>
      <c r="N172" s="295"/>
      <c r="O172" s="351"/>
    </row>
    <row r="173" spans="1:15" ht="12.75">
      <c r="A173" s="204" t="s">
        <v>90</v>
      </c>
      <c r="B173" s="20"/>
      <c r="C173" s="296"/>
      <c r="D173" s="206"/>
      <c r="E173" s="206"/>
      <c r="F173" s="206"/>
      <c r="G173" s="206"/>
      <c r="H173" s="201"/>
      <c r="I173" s="131"/>
      <c r="J173" s="312"/>
      <c r="K173" s="304"/>
      <c r="L173" s="227"/>
      <c r="M173" s="304"/>
      <c r="N173" s="305"/>
      <c r="O173" s="351"/>
    </row>
    <row r="174" spans="1:15" ht="12.75">
      <c r="A174" s="229" t="s">
        <v>91</v>
      </c>
      <c r="B174" s="292"/>
      <c r="C174" s="292"/>
      <c r="D174" s="233"/>
      <c r="E174" s="233"/>
      <c r="F174" s="233"/>
      <c r="G174" s="233"/>
      <c r="H174" s="231"/>
      <c r="I174" s="251"/>
      <c r="J174" s="236"/>
      <c r="K174" s="235"/>
      <c r="L174" s="236"/>
      <c r="M174" s="235"/>
      <c r="N174" s="236"/>
      <c r="O174" s="351"/>
    </row>
    <row r="175" spans="1:15" ht="12.75">
      <c r="A175" s="203"/>
      <c r="B175" s="21"/>
      <c r="C175" s="21"/>
      <c r="D175" s="21"/>
      <c r="E175" s="21"/>
      <c r="F175" s="21"/>
      <c r="G175" s="293"/>
      <c r="H175" s="21"/>
      <c r="I175" s="21"/>
      <c r="J175" s="21"/>
      <c r="K175" s="21"/>
      <c r="L175" s="21"/>
      <c r="M175" s="21"/>
      <c r="N175" s="21"/>
    </row>
    <row r="176" spans="1:15" ht="12.75" customHeight="1">
      <c r="A176" s="456"/>
      <c r="B176" s="289"/>
      <c r="C176" s="20"/>
      <c r="D176" s="94"/>
      <c r="E176" s="94"/>
      <c r="F176" s="94"/>
      <c r="G176" s="94"/>
      <c r="H176" s="216"/>
      <c r="I176" s="82"/>
      <c r="J176" s="82"/>
      <c r="K176" s="21"/>
      <c r="L176" s="102"/>
      <c r="M176" s="21"/>
      <c r="N176" s="102"/>
    </row>
    <row r="177" spans="1:15" ht="12.75" customHeight="1">
      <c r="A177" s="456"/>
      <c r="B177" s="289"/>
      <c r="C177" s="20"/>
      <c r="D177" s="94"/>
      <c r="E177" s="94"/>
      <c r="F177" s="94"/>
      <c r="G177" s="94"/>
      <c r="H177" s="216"/>
      <c r="I177" s="82"/>
      <c r="J177" s="82"/>
      <c r="K177" s="21"/>
      <c r="L177" s="102"/>
      <c r="M177" s="21"/>
      <c r="N177" s="102"/>
    </row>
    <row r="178" spans="1:15" ht="12.75" customHeight="1">
      <c r="A178" s="456"/>
      <c r="B178" s="289"/>
      <c r="C178" s="20"/>
      <c r="D178" s="94"/>
      <c r="F178" s="94"/>
      <c r="G178" s="94"/>
      <c r="H178" s="216"/>
      <c r="I178" s="82"/>
      <c r="J178" s="82"/>
      <c r="K178" s="21"/>
      <c r="L178" s="102"/>
      <c r="M178" s="21"/>
      <c r="N178" s="102"/>
    </row>
    <row r="179" spans="1:15" ht="12.75" customHeight="1">
      <c r="A179" s="456"/>
      <c r="B179" s="289"/>
      <c r="C179" s="20"/>
      <c r="D179" s="94"/>
      <c r="E179" s="94"/>
      <c r="F179" s="94"/>
      <c r="G179" s="94"/>
      <c r="H179" s="216"/>
      <c r="I179" s="82"/>
      <c r="J179" s="82"/>
      <c r="K179" s="21"/>
      <c r="L179" s="102"/>
      <c r="M179" s="21"/>
      <c r="N179" s="102"/>
    </row>
    <row r="180" spans="1:15" ht="12.75" customHeight="1">
      <c r="A180" s="456"/>
      <c r="B180" s="289"/>
      <c r="C180" s="20"/>
      <c r="D180" s="94"/>
      <c r="E180" s="94"/>
      <c r="F180" s="94"/>
      <c r="G180" s="94"/>
      <c r="H180" s="216"/>
      <c r="I180" s="82"/>
      <c r="J180" s="82"/>
      <c r="K180" s="21"/>
      <c r="L180" s="220"/>
      <c r="M180" s="21"/>
      <c r="N180" s="102"/>
    </row>
    <row r="181" spans="1:15" ht="12.75">
      <c r="A181" s="355"/>
      <c r="B181" s="346"/>
      <c r="C181" s="20"/>
      <c r="D181" s="319"/>
      <c r="E181" s="319"/>
      <c r="F181" s="319"/>
      <c r="G181" s="319"/>
      <c r="H181" s="207"/>
      <c r="I181" s="131"/>
      <c r="J181" s="255" t="s">
        <v>42</v>
      </c>
      <c r="K181" s="257"/>
      <c r="L181" s="220" t="s">
        <v>98</v>
      </c>
      <c r="M181" s="257"/>
      <c r="N181" s="295"/>
    </row>
    <row r="182" spans="1:15" ht="12.75">
      <c r="A182" s="204" t="s">
        <v>90</v>
      </c>
      <c r="B182" s="20"/>
      <c r="C182" s="296"/>
      <c r="D182" s="206"/>
      <c r="E182" s="206"/>
      <c r="F182" s="206"/>
      <c r="G182" s="206"/>
      <c r="H182" s="201"/>
      <c r="I182" s="131"/>
      <c r="J182" s="312"/>
      <c r="K182" s="304"/>
      <c r="L182" s="227"/>
      <c r="M182" s="304"/>
      <c r="N182" s="305"/>
    </row>
    <row r="183" spans="1:15" ht="12.75">
      <c r="A183" s="229" t="s">
        <v>91</v>
      </c>
      <c r="B183" s="292"/>
      <c r="C183" s="292"/>
      <c r="D183" s="233"/>
      <c r="E183" s="233"/>
      <c r="F183" s="233"/>
      <c r="G183" s="233"/>
      <c r="H183" s="231"/>
      <c r="I183" s="251"/>
      <c r="J183" s="236"/>
      <c r="K183" s="235"/>
      <c r="L183" s="236"/>
      <c r="M183" s="235"/>
      <c r="N183" s="236"/>
    </row>
    <row r="184" spans="1:15" ht="12.75">
      <c r="A184" s="203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</row>
    <row r="185" spans="1:15" ht="12.75">
      <c r="A185" s="203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</row>
    <row r="186" spans="1:15" ht="12.75">
      <c r="A186" s="203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</row>
    <row r="187" spans="1:15" ht="15">
      <c r="A187" s="203"/>
      <c r="B187" s="252"/>
      <c r="C187" s="252"/>
      <c r="D187" s="21"/>
      <c r="E187" s="21"/>
      <c r="F187" s="21"/>
      <c r="G187" s="21"/>
      <c r="H187" s="21"/>
      <c r="I187" s="21"/>
      <c r="J187" s="260" t="s">
        <v>42</v>
      </c>
      <c r="K187" s="320"/>
      <c r="L187" s="357" t="s">
        <v>98</v>
      </c>
      <c r="M187" s="320"/>
      <c r="N187" s="2"/>
    </row>
    <row r="188" spans="1:15" ht="15">
      <c r="A188" s="261" t="s">
        <v>194</v>
      </c>
      <c r="B188" s="321"/>
      <c r="C188" s="321"/>
      <c r="D188" s="264">
        <f>SUM(D164,D154,D144,D134,D123,D112,D101,D88,D75,D62,D49,D36,D23,D174,D183)</f>
        <v>18</v>
      </c>
      <c r="E188" s="264">
        <f>SUM(E164,E154,E144,E134,E123,E112,E101,E88,E75,E62,E49,E36,E23,E174,E183)</f>
        <v>0</v>
      </c>
      <c r="F188" s="264">
        <f>SUM(F164,F154,F144,F134,F123,F112,F101,F88,F75,F62,F49,F36,F23,F174,F183)</f>
        <v>60</v>
      </c>
      <c r="G188" s="264">
        <f>SUM(G164,G154,G144,G134,G123,G112,G101,G88,G75,G62,G49,G36,G23,G174,G183)</f>
        <v>6</v>
      </c>
      <c r="H188" s="21"/>
      <c r="I188" s="2"/>
      <c r="J188" s="266" t="s">
        <v>35</v>
      </c>
      <c r="K188" s="267" t="s">
        <v>36</v>
      </c>
      <c r="L188" s="266" t="s">
        <v>35</v>
      </c>
      <c r="M188" s="267" t="s">
        <v>36</v>
      </c>
      <c r="N188" s="266" t="s">
        <v>143</v>
      </c>
      <c r="O188" s="351"/>
    </row>
    <row r="189" spans="1:15" ht="15">
      <c r="A189" s="89" t="s">
        <v>144</v>
      </c>
      <c r="B189" s="358"/>
      <c r="C189" s="358"/>
      <c r="D189" s="270">
        <f>SUM(D173,D182,D163,D153,D143,D133,D122,D111,D100,D87,D74,D61,D48,D35,D22)</f>
        <v>904</v>
      </c>
      <c r="E189" s="270">
        <f>SUM(E173,E182,E163,E153,E143,E133,E122,E111,E100,E87,E74,E61,E48,E35,E22)</f>
        <v>0</v>
      </c>
      <c r="F189" s="270">
        <f>SUM(F173,F182,F163,F153,F143,F133,F122,F111,F100,F87,F74,F61,F48,F35,F22)</f>
        <v>4420</v>
      </c>
      <c r="G189" s="270">
        <f>SUM(G173,G182,G163,G153,G143,G133,G122,G111,G100,G87,G74,G61,G48,G35,G22)</f>
        <v>546</v>
      </c>
      <c r="H189" s="21"/>
      <c r="I189" s="265"/>
      <c r="J189" s="359">
        <f>SUM(J173,J182,J163,J153,J143,J133,J122,J111,J100,J87,J74,J61,J48,J35,J22)</f>
        <v>5870</v>
      </c>
      <c r="K189" s="359">
        <f>SUM(K173,K182,K163,K153,K143,K133,K122,K111,K100,K87,K74,K61,K48,K35,K22)</f>
        <v>63184.679999999986</v>
      </c>
      <c r="L189" s="359">
        <f>SUM(L173,L182,L163,L153,L143,L133,L122,L111,L100,L87,L74,L61,L48,L35,L22)</f>
        <v>7346</v>
      </c>
      <c r="M189" s="359">
        <f>SUM(M173,M182,M163,M153,M143,M133,M122,M111,M100,M87,M74,M61,M48,M35,M22)</f>
        <v>79072.343999999997</v>
      </c>
      <c r="N189" s="328">
        <f>K189/M189</f>
        <v>0.79907432616389862</v>
      </c>
      <c r="O189" s="351"/>
    </row>
    <row r="190" spans="1:15" ht="15">
      <c r="D190" s="2">
        <f>D188*2</f>
        <v>36</v>
      </c>
      <c r="E190" s="2">
        <v>0</v>
      </c>
      <c r="F190" s="2">
        <f>F188*3</f>
        <v>180</v>
      </c>
      <c r="G190" s="2">
        <f>G188*4</f>
        <v>24</v>
      </c>
      <c r="H190" s="430">
        <f>SUM(D190:G190)</f>
        <v>240</v>
      </c>
      <c r="I190" s="265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5" ht="15">
      <c r="A192" s="109" t="s">
        <v>145</v>
      </c>
      <c r="B192" s="109"/>
      <c r="C192" s="109"/>
      <c r="D192" s="332">
        <f>SUM(D188:G188)</f>
        <v>84</v>
      </c>
      <c r="E192" s="113"/>
      <c r="F192" s="113"/>
      <c r="G192" s="113"/>
      <c r="H192" s="111"/>
      <c r="I192" s="2"/>
      <c r="J192" s="2"/>
      <c r="K192" s="2"/>
      <c r="L192" s="2"/>
      <c r="M192" s="2"/>
      <c r="N192" s="2"/>
    </row>
    <row r="193" spans="1:14" ht="14.25">
      <c r="A193" s="113"/>
      <c r="B193" s="113"/>
      <c r="C193" s="113"/>
      <c r="D193" s="113"/>
      <c r="E193" s="113"/>
      <c r="F193" s="113"/>
      <c r="G193" s="113"/>
      <c r="H193" s="113"/>
      <c r="I193" s="2"/>
      <c r="J193" s="2"/>
      <c r="K193" s="2"/>
      <c r="L193" s="2"/>
      <c r="M193" s="2"/>
      <c r="N193" s="2"/>
    </row>
    <row r="194" spans="1:14" ht="14.25">
      <c r="A194" s="113"/>
      <c r="B194" s="113"/>
      <c r="C194" s="113"/>
      <c r="D194" s="278" t="s">
        <v>77</v>
      </c>
      <c r="E194" s="278" t="s">
        <v>78</v>
      </c>
      <c r="F194" s="278" t="s">
        <v>79</v>
      </c>
      <c r="G194" s="278" t="s">
        <v>80</v>
      </c>
      <c r="H194" s="278"/>
      <c r="I194" s="2"/>
      <c r="J194" s="2"/>
      <c r="K194" s="2"/>
      <c r="L194" s="2"/>
      <c r="M194" s="2"/>
      <c r="N194" s="2"/>
    </row>
    <row r="195" spans="1:14" ht="15">
      <c r="A195" s="109" t="s">
        <v>146</v>
      </c>
      <c r="B195" s="109"/>
      <c r="C195" s="109"/>
      <c r="D195" s="279">
        <f>D188/D192</f>
        <v>0.21428571428571427</v>
      </c>
      <c r="E195" s="279">
        <f>E188/D192</f>
        <v>0</v>
      </c>
      <c r="F195" s="279">
        <f>F188/D192</f>
        <v>0.7142857142857143</v>
      </c>
      <c r="G195" s="279">
        <f>G188/D192</f>
        <v>7.1428571428571425E-2</v>
      </c>
      <c r="H195" s="333"/>
      <c r="I195" s="280"/>
      <c r="J195" s="2"/>
      <c r="K195" s="2"/>
      <c r="L195" s="2"/>
      <c r="M195" s="2"/>
      <c r="N195" s="2"/>
    </row>
    <row r="196" spans="1:14">
      <c r="A196" s="2"/>
      <c r="B196" s="2"/>
      <c r="C196" s="2"/>
      <c r="D196" s="281"/>
      <c r="E196" s="281"/>
      <c r="F196" s="281"/>
      <c r="G196" s="281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54" t="s">
        <v>20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55" t="s">
        <v>21</v>
      </c>
      <c r="B199" s="14"/>
      <c r="C199" s="14"/>
      <c r="D199" s="14"/>
      <c r="E199" s="14"/>
      <c r="F199" s="14"/>
      <c r="G199" s="14"/>
      <c r="H199" s="2"/>
      <c r="I199" s="2"/>
      <c r="J199" s="2"/>
      <c r="K199" s="2"/>
      <c r="L199" s="2"/>
      <c r="M199" s="2"/>
      <c r="N199" s="2"/>
    </row>
    <row r="200" spans="1:14">
      <c r="A200" s="55" t="s">
        <v>22</v>
      </c>
      <c r="B200" s="14"/>
      <c r="C200" s="14"/>
      <c r="D200" s="14"/>
      <c r="E200" s="14"/>
      <c r="F200" s="14"/>
      <c r="G200" s="14"/>
      <c r="H200" s="2"/>
      <c r="I200" s="2"/>
      <c r="J200" s="2"/>
      <c r="K200" s="2"/>
      <c r="L200" s="2"/>
      <c r="M200" s="2"/>
      <c r="N200" s="2"/>
    </row>
    <row r="201" spans="1:14">
      <c r="A201" s="55" t="s">
        <v>23</v>
      </c>
      <c r="B201" s="14"/>
      <c r="C201" s="14"/>
      <c r="D201" s="14"/>
      <c r="E201" s="14"/>
      <c r="F201" s="14"/>
      <c r="G201" s="14"/>
      <c r="H201" s="2"/>
      <c r="I201" s="2"/>
      <c r="J201" s="2"/>
      <c r="K201" s="2"/>
      <c r="L201" s="2"/>
      <c r="M201" s="2"/>
      <c r="N201" s="2"/>
    </row>
    <row r="202" spans="1:14">
      <c r="A202" s="54" t="s">
        <v>24</v>
      </c>
      <c r="B202" s="14"/>
      <c r="C202" s="14"/>
      <c r="D202" s="14"/>
      <c r="E202" s="14"/>
      <c r="F202" s="14"/>
      <c r="G202" s="14"/>
      <c r="H202" s="2"/>
      <c r="I202" s="2"/>
      <c r="J202" s="2"/>
      <c r="K202" s="2"/>
      <c r="L202" s="2"/>
      <c r="M202" s="2"/>
      <c r="N202" s="2"/>
    </row>
    <row r="203" spans="1:14">
      <c r="A203" s="56" t="s">
        <v>25</v>
      </c>
      <c r="B203" s="14"/>
      <c r="C203" s="14"/>
      <c r="D203" s="14"/>
      <c r="E203" s="14"/>
      <c r="F203" s="14"/>
      <c r="G203" s="14"/>
      <c r="H203" s="2"/>
      <c r="I203" s="2"/>
      <c r="J203" s="2"/>
      <c r="K203" s="2"/>
      <c r="L203" s="2"/>
      <c r="M203" s="2"/>
      <c r="N203" s="2"/>
    </row>
    <row r="204" spans="1:14">
      <c r="A204" s="54" t="s">
        <v>26</v>
      </c>
      <c r="B204" s="14"/>
      <c r="C204" s="14"/>
      <c r="D204" s="14"/>
      <c r="E204" s="14"/>
      <c r="F204" s="14"/>
      <c r="G204" s="14"/>
      <c r="H204" s="2"/>
      <c r="I204" s="2"/>
      <c r="J204" s="2"/>
      <c r="K204" s="2"/>
      <c r="L204" s="2"/>
      <c r="M204" s="2"/>
      <c r="N204" s="2"/>
    </row>
    <row r="205" spans="1:14">
      <c r="A205" s="55" t="s">
        <v>21</v>
      </c>
      <c r="B205" s="14"/>
      <c r="C205" s="14"/>
      <c r="D205" s="14"/>
      <c r="E205" s="14"/>
      <c r="F205" s="14"/>
      <c r="G205" s="14"/>
      <c r="H205" s="2"/>
      <c r="I205" s="2"/>
      <c r="J205" s="2"/>
      <c r="K205" s="2"/>
      <c r="L205" s="2"/>
      <c r="M205" s="2"/>
      <c r="N205" s="2"/>
    </row>
  </sheetData>
  <mergeCells count="22">
    <mergeCell ref="A156:A161"/>
    <mergeCell ref="A166:A171"/>
    <mergeCell ref="A176:A180"/>
    <mergeCell ref="A90:A96"/>
    <mergeCell ref="A103:A109"/>
    <mergeCell ref="A114:A120"/>
    <mergeCell ref="A125:A131"/>
    <mergeCell ref="A136:A141"/>
    <mergeCell ref="A146:A151"/>
    <mergeCell ref="A77:A84"/>
    <mergeCell ref="A1:L1"/>
    <mergeCell ref="A2:L2"/>
    <mergeCell ref="J4:N4"/>
    <mergeCell ref="L5:M5"/>
    <mergeCell ref="A7:N7"/>
    <mergeCell ref="D9:F9"/>
    <mergeCell ref="N9:N10"/>
    <mergeCell ref="A12:A19"/>
    <mergeCell ref="A25:A32"/>
    <mergeCell ref="A38:A45"/>
    <mergeCell ref="A51:A58"/>
    <mergeCell ref="A64:A71"/>
  </mergeCells>
  <printOptions horizontalCentered="1"/>
  <pageMargins left="0.25" right="0.25" top="0.75" bottom="0.75" header="0.3" footer="0.3"/>
  <pageSetup paperSize="9" scale="65" fitToWidth="0" fitToHeight="0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7"/>
  <sheetViews>
    <sheetView topLeftCell="A60" workbookViewId="0">
      <selection activeCell="B73" sqref="B73"/>
    </sheetView>
  </sheetViews>
  <sheetFormatPr defaultRowHeight="12"/>
  <cols>
    <col min="1" max="1" width="16.5703125" style="14" customWidth="1"/>
    <col min="2" max="2" width="2.7109375" style="14" customWidth="1"/>
    <col min="3" max="3" width="9.7109375" style="14" customWidth="1"/>
    <col min="4" max="4" width="17.140625" style="14" customWidth="1"/>
    <col min="5" max="5" width="9.7109375" style="14" customWidth="1"/>
    <col min="6" max="6" width="12.28515625" style="14" customWidth="1"/>
    <col min="7" max="11" width="9.7109375" style="14" customWidth="1"/>
    <col min="12" max="12" width="10" style="14" customWidth="1"/>
    <col min="13" max="13" width="10.85546875" style="2" customWidth="1"/>
    <col min="14" max="14" width="14" style="2" customWidth="1"/>
    <col min="15" max="16" width="9.7109375" style="2" customWidth="1"/>
    <col min="17" max="17" width="13.85546875" style="2" bestFit="1" customWidth="1"/>
    <col min="18" max="256" width="9.140625" style="2" customWidth="1"/>
    <col min="257" max="257" width="16.5703125" style="2" customWidth="1"/>
    <col min="258" max="258" width="2.7109375" style="2" customWidth="1"/>
    <col min="259" max="259" width="9.7109375" style="2" customWidth="1"/>
    <col min="260" max="260" width="17.140625" style="2" customWidth="1"/>
    <col min="261" max="261" width="9.7109375" style="2" customWidth="1"/>
    <col min="262" max="262" width="12.28515625" style="2" customWidth="1"/>
    <col min="263" max="267" width="9.7109375" style="2" customWidth="1"/>
    <col min="268" max="268" width="10" style="2" customWidth="1"/>
    <col min="269" max="269" width="10.85546875" style="2" customWidth="1"/>
    <col min="270" max="270" width="14" style="2" customWidth="1"/>
    <col min="271" max="272" width="9.7109375" style="2" customWidth="1"/>
    <col min="273" max="273" width="13.85546875" style="2" bestFit="1" customWidth="1"/>
    <col min="274" max="512" width="9.140625" style="2" customWidth="1"/>
    <col min="513" max="513" width="16.5703125" style="2" customWidth="1"/>
    <col min="514" max="514" width="2.7109375" style="2" customWidth="1"/>
    <col min="515" max="515" width="9.7109375" style="2" customWidth="1"/>
    <col min="516" max="516" width="17.140625" style="2" customWidth="1"/>
    <col min="517" max="517" width="9.7109375" style="2" customWidth="1"/>
    <col min="518" max="518" width="12.28515625" style="2" customWidth="1"/>
    <col min="519" max="523" width="9.7109375" style="2" customWidth="1"/>
    <col min="524" max="524" width="10" style="2" customWidth="1"/>
    <col min="525" max="525" width="10.85546875" style="2" customWidth="1"/>
    <col min="526" max="526" width="14" style="2" customWidth="1"/>
    <col min="527" max="528" width="9.7109375" style="2" customWidth="1"/>
    <col min="529" max="529" width="13.85546875" style="2" bestFit="1" customWidth="1"/>
    <col min="530" max="768" width="9.140625" style="2" customWidth="1"/>
    <col min="769" max="769" width="16.5703125" style="2" customWidth="1"/>
    <col min="770" max="770" width="2.7109375" style="2" customWidth="1"/>
    <col min="771" max="771" width="9.7109375" style="2" customWidth="1"/>
    <col min="772" max="772" width="17.140625" style="2" customWidth="1"/>
    <col min="773" max="773" width="9.7109375" style="2" customWidth="1"/>
    <col min="774" max="774" width="12.28515625" style="2" customWidth="1"/>
    <col min="775" max="779" width="9.7109375" style="2" customWidth="1"/>
    <col min="780" max="780" width="10" style="2" customWidth="1"/>
    <col min="781" max="781" width="10.85546875" style="2" customWidth="1"/>
    <col min="782" max="782" width="14" style="2" customWidth="1"/>
    <col min="783" max="784" width="9.7109375" style="2" customWidth="1"/>
    <col min="785" max="785" width="13.85546875" style="2" bestFit="1" customWidth="1"/>
    <col min="786" max="1024" width="9.140625" style="2" customWidth="1"/>
    <col min="1025" max="1025" width="16.5703125" style="2" customWidth="1"/>
    <col min="1026" max="1026" width="2.7109375" style="2" customWidth="1"/>
    <col min="1027" max="1027" width="9.7109375" style="2" customWidth="1"/>
    <col min="1028" max="1028" width="17.140625" style="2" customWidth="1"/>
    <col min="1029" max="1029" width="9.7109375" style="2" customWidth="1"/>
    <col min="1030" max="1030" width="12.28515625" style="2" customWidth="1"/>
    <col min="1031" max="1035" width="9.7109375" style="2" customWidth="1"/>
    <col min="1036" max="1036" width="10" style="2" customWidth="1"/>
    <col min="1037" max="1037" width="10.85546875" style="2" customWidth="1"/>
    <col min="1038" max="1038" width="14" style="2" customWidth="1"/>
    <col min="1039" max="1040" width="9.7109375" style="2" customWidth="1"/>
    <col min="1041" max="1041" width="13.85546875" style="2" bestFit="1" customWidth="1"/>
    <col min="1042" max="1280" width="9.140625" style="2" customWidth="1"/>
    <col min="1281" max="1281" width="16.5703125" style="2" customWidth="1"/>
    <col min="1282" max="1282" width="2.7109375" style="2" customWidth="1"/>
    <col min="1283" max="1283" width="9.7109375" style="2" customWidth="1"/>
    <col min="1284" max="1284" width="17.140625" style="2" customWidth="1"/>
    <col min="1285" max="1285" width="9.7109375" style="2" customWidth="1"/>
    <col min="1286" max="1286" width="12.28515625" style="2" customWidth="1"/>
    <col min="1287" max="1291" width="9.7109375" style="2" customWidth="1"/>
    <col min="1292" max="1292" width="10" style="2" customWidth="1"/>
    <col min="1293" max="1293" width="10.85546875" style="2" customWidth="1"/>
    <col min="1294" max="1294" width="14" style="2" customWidth="1"/>
    <col min="1295" max="1296" width="9.7109375" style="2" customWidth="1"/>
    <col min="1297" max="1297" width="13.85546875" style="2" bestFit="1" customWidth="1"/>
    <col min="1298" max="1536" width="9.140625" style="2" customWidth="1"/>
    <col min="1537" max="1537" width="16.5703125" style="2" customWidth="1"/>
    <col min="1538" max="1538" width="2.7109375" style="2" customWidth="1"/>
    <col min="1539" max="1539" width="9.7109375" style="2" customWidth="1"/>
    <col min="1540" max="1540" width="17.140625" style="2" customWidth="1"/>
    <col min="1541" max="1541" width="9.7109375" style="2" customWidth="1"/>
    <col min="1542" max="1542" width="12.28515625" style="2" customWidth="1"/>
    <col min="1543" max="1547" width="9.7109375" style="2" customWidth="1"/>
    <col min="1548" max="1548" width="10" style="2" customWidth="1"/>
    <col min="1549" max="1549" width="10.85546875" style="2" customWidth="1"/>
    <col min="1550" max="1550" width="14" style="2" customWidth="1"/>
    <col min="1551" max="1552" width="9.7109375" style="2" customWidth="1"/>
    <col min="1553" max="1553" width="13.85546875" style="2" bestFit="1" customWidth="1"/>
    <col min="1554" max="1792" width="9.140625" style="2" customWidth="1"/>
    <col min="1793" max="1793" width="16.5703125" style="2" customWidth="1"/>
    <col min="1794" max="1794" width="2.7109375" style="2" customWidth="1"/>
    <col min="1795" max="1795" width="9.7109375" style="2" customWidth="1"/>
    <col min="1796" max="1796" width="17.140625" style="2" customWidth="1"/>
    <col min="1797" max="1797" width="9.7109375" style="2" customWidth="1"/>
    <col min="1798" max="1798" width="12.28515625" style="2" customWidth="1"/>
    <col min="1799" max="1803" width="9.7109375" style="2" customWidth="1"/>
    <col min="1804" max="1804" width="10" style="2" customWidth="1"/>
    <col min="1805" max="1805" width="10.85546875" style="2" customWidth="1"/>
    <col min="1806" max="1806" width="14" style="2" customWidth="1"/>
    <col min="1807" max="1808" width="9.7109375" style="2" customWidth="1"/>
    <col min="1809" max="1809" width="13.85546875" style="2" bestFit="1" customWidth="1"/>
    <col min="1810" max="2048" width="9.140625" style="2" customWidth="1"/>
    <col min="2049" max="2049" width="16.5703125" style="2" customWidth="1"/>
    <col min="2050" max="2050" width="2.7109375" style="2" customWidth="1"/>
    <col min="2051" max="2051" width="9.7109375" style="2" customWidth="1"/>
    <col min="2052" max="2052" width="17.140625" style="2" customWidth="1"/>
    <col min="2053" max="2053" width="9.7109375" style="2" customWidth="1"/>
    <col min="2054" max="2054" width="12.28515625" style="2" customWidth="1"/>
    <col min="2055" max="2059" width="9.7109375" style="2" customWidth="1"/>
    <col min="2060" max="2060" width="10" style="2" customWidth="1"/>
    <col min="2061" max="2061" width="10.85546875" style="2" customWidth="1"/>
    <col min="2062" max="2062" width="14" style="2" customWidth="1"/>
    <col min="2063" max="2064" width="9.7109375" style="2" customWidth="1"/>
    <col min="2065" max="2065" width="13.85546875" style="2" bestFit="1" customWidth="1"/>
    <col min="2066" max="2304" width="9.140625" style="2" customWidth="1"/>
    <col min="2305" max="2305" width="16.5703125" style="2" customWidth="1"/>
    <col min="2306" max="2306" width="2.7109375" style="2" customWidth="1"/>
    <col min="2307" max="2307" width="9.7109375" style="2" customWidth="1"/>
    <col min="2308" max="2308" width="17.140625" style="2" customWidth="1"/>
    <col min="2309" max="2309" width="9.7109375" style="2" customWidth="1"/>
    <col min="2310" max="2310" width="12.28515625" style="2" customWidth="1"/>
    <col min="2311" max="2315" width="9.7109375" style="2" customWidth="1"/>
    <col min="2316" max="2316" width="10" style="2" customWidth="1"/>
    <col min="2317" max="2317" width="10.85546875" style="2" customWidth="1"/>
    <col min="2318" max="2318" width="14" style="2" customWidth="1"/>
    <col min="2319" max="2320" width="9.7109375" style="2" customWidth="1"/>
    <col min="2321" max="2321" width="13.85546875" style="2" bestFit="1" customWidth="1"/>
    <col min="2322" max="2560" width="9.140625" style="2" customWidth="1"/>
    <col min="2561" max="2561" width="16.5703125" style="2" customWidth="1"/>
    <col min="2562" max="2562" width="2.7109375" style="2" customWidth="1"/>
    <col min="2563" max="2563" width="9.7109375" style="2" customWidth="1"/>
    <col min="2564" max="2564" width="17.140625" style="2" customWidth="1"/>
    <col min="2565" max="2565" width="9.7109375" style="2" customWidth="1"/>
    <col min="2566" max="2566" width="12.28515625" style="2" customWidth="1"/>
    <col min="2567" max="2571" width="9.7109375" style="2" customWidth="1"/>
    <col min="2572" max="2572" width="10" style="2" customWidth="1"/>
    <col min="2573" max="2573" width="10.85546875" style="2" customWidth="1"/>
    <col min="2574" max="2574" width="14" style="2" customWidth="1"/>
    <col min="2575" max="2576" width="9.7109375" style="2" customWidth="1"/>
    <col min="2577" max="2577" width="13.85546875" style="2" bestFit="1" customWidth="1"/>
    <col min="2578" max="2816" width="9.140625" style="2" customWidth="1"/>
    <col min="2817" max="2817" width="16.5703125" style="2" customWidth="1"/>
    <col min="2818" max="2818" width="2.7109375" style="2" customWidth="1"/>
    <col min="2819" max="2819" width="9.7109375" style="2" customWidth="1"/>
    <col min="2820" max="2820" width="17.140625" style="2" customWidth="1"/>
    <col min="2821" max="2821" width="9.7109375" style="2" customWidth="1"/>
    <col min="2822" max="2822" width="12.28515625" style="2" customWidth="1"/>
    <col min="2823" max="2827" width="9.7109375" style="2" customWidth="1"/>
    <col min="2828" max="2828" width="10" style="2" customWidth="1"/>
    <col min="2829" max="2829" width="10.85546875" style="2" customWidth="1"/>
    <col min="2830" max="2830" width="14" style="2" customWidth="1"/>
    <col min="2831" max="2832" width="9.7109375" style="2" customWidth="1"/>
    <col min="2833" max="2833" width="13.85546875" style="2" bestFit="1" customWidth="1"/>
    <col min="2834" max="3072" width="9.140625" style="2" customWidth="1"/>
    <col min="3073" max="3073" width="16.5703125" style="2" customWidth="1"/>
    <col min="3074" max="3074" width="2.7109375" style="2" customWidth="1"/>
    <col min="3075" max="3075" width="9.7109375" style="2" customWidth="1"/>
    <col min="3076" max="3076" width="17.140625" style="2" customWidth="1"/>
    <col min="3077" max="3077" width="9.7109375" style="2" customWidth="1"/>
    <col min="3078" max="3078" width="12.28515625" style="2" customWidth="1"/>
    <col min="3079" max="3083" width="9.7109375" style="2" customWidth="1"/>
    <col min="3084" max="3084" width="10" style="2" customWidth="1"/>
    <col min="3085" max="3085" width="10.85546875" style="2" customWidth="1"/>
    <col min="3086" max="3086" width="14" style="2" customWidth="1"/>
    <col min="3087" max="3088" width="9.7109375" style="2" customWidth="1"/>
    <col min="3089" max="3089" width="13.85546875" style="2" bestFit="1" customWidth="1"/>
    <col min="3090" max="3328" width="9.140625" style="2" customWidth="1"/>
    <col min="3329" max="3329" width="16.5703125" style="2" customWidth="1"/>
    <col min="3330" max="3330" width="2.7109375" style="2" customWidth="1"/>
    <col min="3331" max="3331" width="9.7109375" style="2" customWidth="1"/>
    <col min="3332" max="3332" width="17.140625" style="2" customWidth="1"/>
    <col min="3333" max="3333" width="9.7109375" style="2" customWidth="1"/>
    <col min="3334" max="3334" width="12.28515625" style="2" customWidth="1"/>
    <col min="3335" max="3339" width="9.7109375" style="2" customWidth="1"/>
    <col min="3340" max="3340" width="10" style="2" customWidth="1"/>
    <col min="3341" max="3341" width="10.85546875" style="2" customWidth="1"/>
    <col min="3342" max="3342" width="14" style="2" customWidth="1"/>
    <col min="3343" max="3344" width="9.7109375" style="2" customWidth="1"/>
    <col min="3345" max="3345" width="13.85546875" style="2" bestFit="1" customWidth="1"/>
    <col min="3346" max="3584" width="9.140625" style="2" customWidth="1"/>
    <col min="3585" max="3585" width="16.5703125" style="2" customWidth="1"/>
    <col min="3586" max="3586" width="2.7109375" style="2" customWidth="1"/>
    <col min="3587" max="3587" width="9.7109375" style="2" customWidth="1"/>
    <col min="3588" max="3588" width="17.140625" style="2" customWidth="1"/>
    <col min="3589" max="3589" width="9.7109375" style="2" customWidth="1"/>
    <col min="3590" max="3590" width="12.28515625" style="2" customWidth="1"/>
    <col min="3591" max="3595" width="9.7109375" style="2" customWidth="1"/>
    <col min="3596" max="3596" width="10" style="2" customWidth="1"/>
    <col min="3597" max="3597" width="10.85546875" style="2" customWidth="1"/>
    <col min="3598" max="3598" width="14" style="2" customWidth="1"/>
    <col min="3599" max="3600" width="9.7109375" style="2" customWidth="1"/>
    <col min="3601" max="3601" width="13.85546875" style="2" bestFit="1" customWidth="1"/>
    <col min="3602" max="3840" width="9.140625" style="2" customWidth="1"/>
    <col min="3841" max="3841" width="16.5703125" style="2" customWidth="1"/>
    <col min="3842" max="3842" width="2.7109375" style="2" customWidth="1"/>
    <col min="3843" max="3843" width="9.7109375" style="2" customWidth="1"/>
    <col min="3844" max="3844" width="17.140625" style="2" customWidth="1"/>
    <col min="3845" max="3845" width="9.7109375" style="2" customWidth="1"/>
    <col min="3846" max="3846" width="12.28515625" style="2" customWidth="1"/>
    <col min="3847" max="3851" width="9.7109375" style="2" customWidth="1"/>
    <col min="3852" max="3852" width="10" style="2" customWidth="1"/>
    <col min="3853" max="3853" width="10.85546875" style="2" customWidth="1"/>
    <col min="3854" max="3854" width="14" style="2" customWidth="1"/>
    <col min="3855" max="3856" width="9.7109375" style="2" customWidth="1"/>
    <col min="3857" max="3857" width="13.85546875" style="2" bestFit="1" customWidth="1"/>
    <col min="3858" max="4096" width="9.140625" style="2" customWidth="1"/>
    <col min="4097" max="4097" width="16.5703125" style="2" customWidth="1"/>
    <col min="4098" max="4098" width="2.7109375" style="2" customWidth="1"/>
    <col min="4099" max="4099" width="9.7109375" style="2" customWidth="1"/>
    <col min="4100" max="4100" width="17.140625" style="2" customWidth="1"/>
    <col min="4101" max="4101" width="9.7109375" style="2" customWidth="1"/>
    <col min="4102" max="4102" width="12.28515625" style="2" customWidth="1"/>
    <col min="4103" max="4107" width="9.7109375" style="2" customWidth="1"/>
    <col min="4108" max="4108" width="10" style="2" customWidth="1"/>
    <col min="4109" max="4109" width="10.85546875" style="2" customWidth="1"/>
    <col min="4110" max="4110" width="14" style="2" customWidth="1"/>
    <col min="4111" max="4112" width="9.7109375" style="2" customWidth="1"/>
    <col min="4113" max="4113" width="13.85546875" style="2" bestFit="1" customWidth="1"/>
    <col min="4114" max="4352" width="9.140625" style="2" customWidth="1"/>
    <col min="4353" max="4353" width="16.5703125" style="2" customWidth="1"/>
    <col min="4354" max="4354" width="2.7109375" style="2" customWidth="1"/>
    <col min="4355" max="4355" width="9.7109375" style="2" customWidth="1"/>
    <col min="4356" max="4356" width="17.140625" style="2" customWidth="1"/>
    <col min="4357" max="4357" width="9.7109375" style="2" customWidth="1"/>
    <col min="4358" max="4358" width="12.28515625" style="2" customWidth="1"/>
    <col min="4359" max="4363" width="9.7109375" style="2" customWidth="1"/>
    <col min="4364" max="4364" width="10" style="2" customWidth="1"/>
    <col min="4365" max="4365" width="10.85546875" style="2" customWidth="1"/>
    <col min="4366" max="4366" width="14" style="2" customWidth="1"/>
    <col min="4367" max="4368" width="9.7109375" style="2" customWidth="1"/>
    <col min="4369" max="4369" width="13.85546875" style="2" bestFit="1" customWidth="1"/>
    <col min="4370" max="4608" width="9.140625" style="2" customWidth="1"/>
    <col min="4609" max="4609" width="16.5703125" style="2" customWidth="1"/>
    <col min="4610" max="4610" width="2.7109375" style="2" customWidth="1"/>
    <col min="4611" max="4611" width="9.7109375" style="2" customWidth="1"/>
    <col min="4612" max="4612" width="17.140625" style="2" customWidth="1"/>
    <col min="4613" max="4613" width="9.7109375" style="2" customWidth="1"/>
    <col min="4614" max="4614" width="12.28515625" style="2" customWidth="1"/>
    <col min="4615" max="4619" width="9.7109375" style="2" customWidth="1"/>
    <col min="4620" max="4620" width="10" style="2" customWidth="1"/>
    <col min="4621" max="4621" width="10.85546875" style="2" customWidth="1"/>
    <col min="4622" max="4622" width="14" style="2" customWidth="1"/>
    <col min="4623" max="4624" width="9.7109375" style="2" customWidth="1"/>
    <col min="4625" max="4625" width="13.85546875" style="2" bestFit="1" customWidth="1"/>
    <col min="4626" max="4864" width="9.140625" style="2" customWidth="1"/>
    <col min="4865" max="4865" width="16.5703125" style="2" customWidth="1"/>
    <col min="4866" max="4866" width="2.7109375" style="2" customWidth="1"/>
    <col min="4867" max="4867" width="9.7109375" style="2" customWidth="1"/>
    <col min="4868" max="4868" width="17.140625" style="2" customWidth="1"/>
    <col min="4869" max="4869" width="9.7109375" style="2" customWidth="1"/>
    <col min="4870" max="4870" width="12.28515625" style="2" customWidth="1"/>
    <col min="4871" max="4875" width="9.7109375" style="2" customWidth="1"/>
    <col min="4876" max="4876" width="10" style="2" customWidth="1"/>
    <col min="4877" max="4877" width="10.85546875" style="2" customWidth="1"/>
    <col min="4878" max="4878" width="14" style="2" customWidth="1"/>
    <col min="4879" max="4880" width="9.7109375" style="2" customWidth="1"/>
    <col min="4881" max="4881" width="13.85546875" style="2" bestFit="1" customWidth="1"/>
    <col min="4882" max="5120" width="9.140625" style="2" customWidth="1"/>
    <col min="5121" max="5121" width="16.5703125" style="2" customWidth="1"/>
    <col min="5122" max="5122" width="2.7109375" style="2" customWidth="1"/>
    <col min="5123" max="5123" width="9.7109375" style="2" customWidth="1"/>
    <col min="5124" max="5124" width="17.140625" style="2" customWidth="1"/>
    <col min="5125" max="5125" width="9.7109375" style="2" customWidth="1"/>
    <col min="5126" max="5126" width="12.28515625" style="2" customWidth="1"/>
    <col min="5127" max="5131" width="9.7109375" style="2" customWidth="1"/>
    <col min="5132" max="5132" width="10" style="2" customWidth="1"/>
    <col min="5133" max="5133" width="10.85546875" style="2" customWidth="1"/>
    <col min="5134" max="5134" width="14" style="2" customWidth="1"/>
    <col min="5135" max="5136" width="9.7109375" style="2" customWidth="1"/>
    <col min="5137" max="5137" width="13.85546875" style="2" bestFit="1" customWidth="1"/>
    <col min="5138" max="5376" width="9.140625" style="2" customWidth="1"/>
    <col min="5377" max="5377" width="16.5703125" style="2" customWidth="1"/>
    <col min="5378" max="5378" width="2.7109375" style="2" customWidth="1"/>
    <col min="5379" max="5379" width="9.7109375" style="2" customWidth="1"/>
    <col min="5380" max="5380" width="17.140625" style="2" customWidth="1"/>
    <col min="5381" max="5381" width="9.7109375" style="2" customWidth="1"/>
    <col min="5382" max="5382" width="12.28515625" style="2" customWidth="1"/>
    <col min="5383" max="5387" width="9.7109375" style="2" customWidth="1"/>
    <col min="5388" max="5388" width="10" style="2" customWidth="1"/>
    <col min="5389" max="5389" width="10.85546875" style="2" customWidth="1"/>
    <col min="5390" max="5390" width="14" style="2" customWidth="1"/>
    <col min="5391" max="5392" width="9.7109375" style="2" customWidth="1"/>
    <col min="5393" max="5393" width="13.85546875" style="2" bestFit="1" customWidth="1"/>
    <col min="5394" max="5632" width="9.140625" style="2" customWidth="1"/>
    <col min="5633" max="5633" width="16.5703125" style="2" customWidth="1"/>
    <col min="5634" max="5634" width="2.7109375" style="2" customWidth="1"/>
    <col min="5635" max="5635" width="9.7109375" style="2" customWidth="1"/>
    <col min="5636" max="5636" width="17.140625" style="2" customWidth="1"/>
    <col min="5637" max="5637" width="9.7109375" style="2" customWidth="1"/>
    <col min="5638" max="5638" width="12.28515625" style="2" customWidth="1"/>
    <col min="5639" max="5643" width="9.7109375" style="2" customWidth="1"/>
    <col min="5644" max="5644" width="10" style="2" customWidth="1"/>
    <col min="5645" max="5645" width="10.85546875" style="2" customWidth="1"/>
    <col min="5646" max="5646" width="14" style="2" customWidth="1"/>
    <col min="5647" max="5648" width="9.7109375" style="2" customWidth="1"/>
    <col min="5649" max="5649" width="13.85546875" style="2" bestFit="1" customWidth="1"/>
    <col min="5650" max="5888" width="9.140625" style="2" customWidth="1"/>
    <col min="5889" max="5889" width="16.5703125" style="2" customWidth="1"/>
    <col min="5890" max="5890" width="2.7109375" style="2" customWidth="1"/>
    <col min="5891" max="5891" width="9.7109375" style="2" customWidth="1"/>
    <col min="5892" max="5892" width="17.140625" style="2" customWidth="1"/>
    <col min="5893" max="5893" width="9.7109375" style="2" customWidth="1"/>
    <col min="5894" max="5894" width="12.28515625" style="2" customWidth="1"/>
    <col min="5895" max="5899" width="9.7109375" style="2" customWidth="1"/>
    <col min="5900" max="5900" width="10" style="2" customWidth="1"/>
    <col min="5901" max="5901" width="10.85546875" style="2" customWidth="1"/>
    <col min="5902" max="5902" width="14" style="2" customWidth="1"/>
    <col min="5903" max="5904" width="9.7109375" style="2" customWidth="1"/>
    <col min="5905" max="5905" width="13.85546875" style="2" bestFit="1" customWidth="1"/>
    <col min="5906" max="6144" width="9.140625" style="2" customWidth="1"/>
    <col min="6145" max="6145" width="16.5703125" style="2" customWidth="1"/>
    <col min="6146" max="6146" width="2.7109375" style="2" customWidth="1"/>
    <col min="6147" max="6147" width="9.7109375" style="2" customWidth="1"/>
    <col min="6148" max="6148" width="17.140625" style="2" customWidth="1"/>
    <col min="6149" max="6149" width="9.7109375" style="2" customWidth="1"/>
    <col min="6150" max="6150" width="12.28515625" style="2" customWidth="1"/>
    <col min="6151" max="6155" width="9.7109375" style="2" customWidth="1"/>
    <col min="6156" max="6156" width="10" style="2" customWidth="1"/>
    <col min="6157" max="6157" width="10.85546875" style="2" customWidth="1"/>
    <col min="6158" max="6158" width="14" style="2" customWidth="1"/>
    <col min="6159" max="6160" width="9.7109375" style="2" customWidth="1"/>
    <col min="6161" max="6161" width="13.85546875" style="2" bestFit="1" customWidth="1"/>
    <col min="6162" max="6400" width="9.140625" style="2" customWidth="1"/>
    <col min="6401" max="6401" width="16.5703125" style="2" customWidth="1"/>
    <col min="6402" max="6402" width="2.7109375" style="2" customWidth="1"/>
    <col min="6403" max="6403" width="9.7109375" style="2" customWidth="1"/>
    <col min="6404" max="6404" width="17.140625" style="2" customWidth="1"/>
    <col min="6405" max="6405" width="9.7109375" style="2" customWidth="1"/>
    <col min="6406" max="6406" width="12.28515625" style="2" customWidth="1"/>
    <col min="6407" max="6411" width="9.7109375" style="2" customWidth="1"/>
    <col min="6412" max="6412" width="10" style="2" customWidth="1"/>
    <col min="6413" max="6413" width="10.85546875" style="2" customWidth="1"/>
    <col min="6414" max="6414" width="14" style="2" customWidth="1"/>
    <col min="6415" max="6416" width="9.7109375" style="2" customWidth="1"/>
    <col min="6417" max="6417" width="13.85546875" style="2" bestFit="1" customWidth="1"/>
    <col min="6418" max="6656" width="9.140625" style="2" customWidth="1"/>
    <col min="6657" max="6657" width="16.5703125" style="2" customWidth="1"/>
    <col min="6658" max="6658" width="2.7109375" style="2" customWidth="1"/>
    <col min="6659" max="6659" width="9.7109375" style="2" customWidth="1"/>
    <col min="6660" max="6660" width="17.140625" style="2" customWidth="1"/>
    <col min="6661" max="6661" width="9.7109375" style="2" customWidth="1"/>
    <col min="6662" max="6662" width="12.28515625" style="2" customWidth="1"/>
    <col min="6663" max="6667" width="9.7109375" style="2" customWidth="1"/>
    <col min="6668" max="6668" width="10" style="2" customWidth="1"/>
    <col min="6669" max="6669" width="10.85546875" style="2" customWidth="1"/>
    <col min="6670" max="6670" width="14" style="2" customWidth="1"/>
    <col min="6671" max="6672" width="9.7109375" style="2" customWidth="1"/>
    <col min="6673" max="6673" width="13.85546875" style="2" bestFit="1" customWidth="1"/>
    <col min="6674" max="6912" width="9.140625" style="2" customWidth="1"/>
    <col min="6913" max="6913" width="16.5703125" style="2" customWidth="1"/>
    <col min="6914" max="6914" width="2.7109375" style="2" customWidth="1"/>
    <col min="6915" max="6915" width="9.7109375" style="2" customWidth="1"/>
    <col min="6916" max="6916" width="17.140625" style="2" customWidth="1"/>
    <col min="6917" max="6917" width="9.7109375" style="2" customWidth="1"/>
    <col min="6918" max="6918" width="12.28515625" style="2" customWidth="1"/>
    <col min="6919" max="6923" width="9.7109375" style="2" customWidth="1"/>
    <col min="6924" max="6924" width="10" style="2" customWidth="1"/>
    <col min="6925" max="6925" width="10.85546875" style="2" customWidth="1"/>
    <col min="6926" max="6926" width="14" style="2" customWidth="1"/>
    <col min="6927" max="6928" width="9.7109375" style="2" customWidth="1"/>
    <col min="6929" max="6929" width="13.85546875" style="2" bestFit="1" customWidth="1"/>
    <col min="6930" max="7168" width="9.140625" style="2" customWidth="1"/>
    <col min="7169" max="7169" width="16.5703125" style="2" customWidth="1"/>
    <col min="7170" max="7170" width="2.7109375" style="2" customWidth="1"/>
    <col min="7171" max="7171" width="9.7109375" style="2" customWidth="1"/>
    <col min="7172" max="7172" width="17.140625" style="2" customWidth="1"/>
    <col min="7173" max="7173" width="9.7109375" style="2" customWidth="1"/>
    <col min="7174" max="7174" width="12.28515625" style="2" customWidth="1"/>
    <col min="7175" max="7179" width="9.7109375" style="2" customWidth="1"/>
    <col min="7180" max="7180" width="10" style="2" customWidth="1"/>
    <col min="7181" max="7181" width="10.85546875" style="2" customWidth="1"/>
    <col min="7182" max="7182" width="14" style="2" customWidth="1"/>
    <col min="7183" max="7184" width="9.7109375" style="2" customWidth="1"/>
    <col min="7185" max="7185" width="13.85546875" style="2" bestFit="1" customWidth="1"/>
    <col min="7186" max="7424" width="9.140625" style="2" customWidth="1"/>
    <col min="7425" max="7425" width="16.5703125" style="2" customWidth="1"/>
    <col min="7426" max="7426" width="2.7109375" style="2" customWidth="1"/>
    <col min="7427" max="7427" width="9.7109375" style="2" customWidth="1"/>
    <col min="7428" max="7428" width="17.140625" style="2" customWidth="1"/>
    <col min="7429" max="7429" width="9.7109375" style="2" customWidth="1"/>
    <col min="7430" max="7430" width="12.28515625" style="2" customWidth="1"/>
    <col min="7431" max="7435" width="9.7109375" style="2" customWidth="1"/>
    <col min="7436" max="7436" width="10" style="2" customWidth="1"/>
    <col min="7437" max="7437" width="10.85546875" style="2" customWidth="1"/>
    <col min="7438" max="7438" width="14" style="2" customWidth="1"/>
    <col min="7439" max="7440" width="9.7109375" style="2" customWidth="1"/>
    <col min="7441" max="7441" width="13.85546875" style="2" bestFit="1" customWidth="1"/>
    <col min="7442" max="7680" width="9.140625" style="2" customWidth="1"/>
    <col min="7681" max="7681" width="16.5703125" style="2" customWidth="1"/>
    <col min="7682" max="7682" width="2.7109375" style="2" customWidth="1"/>
    <col min="7683" max="7683" width="9.7109375" style="2" customWidth="1"/>
    <col min="7684" max="7684" width="17.140625" style="2" customWidth="1"/>
    <col min="7685" max="7685" width="9.7109375" style="2" customWidth="1"/>
    <col min="7686" max="7686" width="12.28515625" style="2" customWidth="1"/>
    <col min="7687" max="7691" width="9.7109375" style="2" customWidth="1"/>
    <col min="7692" max="7692" width="10" style="2" customWidth="1"/>
    <col min="7693" max="7693" width="10.85546875" style="2" customWidth="1"/>
    <col min="7694" max="7694" width="14" style="2" customWidth="1"/>
    <col min="7695" max="7696" width="9.7109375" style="2" customWidth="1"/>
    <col min="7697" max="7697" width="13.85546875" style="2" bestFit="1" customWidth="1"/>
    <col min="7698" max="7936" width="9.140625" style="2" customWidth="1"/>
    <col min="7937" max="7937" width="16.5703125" style="2" customWidth="1"/>
    <col min="7938" max="7938" width="2.7109375" style="2" customWidth="1"/>
    <col min="7939" max="7939" width="9.7109375" style="2" customWidth="1"/>
    <col min="7940" max="7940" width="17.140625" style="2" customWidth="1"/>
    <col min="7941" max="7941" width="9.7109375" style="2" customWidth="1"/>
    <col min="7942" max="7942" width="12.28515625" style="2" customWidth="1"/>
    <col min="7943" max="7947" width="9.7109375" style="2" customWidth="1"/>
    <col min="7948" max="7948" width="10" style="2" customWidth="1"/>
    <col min="7949" max="7949" width="10.85546875" style="2" customWidth="1"/>
    <col min="7950" max="7950" width="14" style="2" customWidth="1"/>
    <col min="7951" max="7952" width="9.7109375" style="2" customWidth="1"/>
    <col min="7953" max="7953" width="13.85546875" style="2" bestFit="1" customWidth="1"/>
    <col min="7954" max="8192" width="9.140625" style="2" customWidth="1"/>
    <col min="8193" max="8193" width="16.5703125" style="2" customWidth="1"/>
    <col min="8194" max="8194" width="2.7109375" style="2" customWidth="1"/>
    <col min="8195" max="8195" width="9.7109375" style="2" customWidth="1"/>
    <col min="8196" max="8196" width="17.140625" style="2" customWidth="1"/>
    <col min="8197" max="8197" width="9.7109375" style="2" customWidth="1"/>
    <col min="8198" max="8198" width="12.28515625" style="2" customWidth="1"/>
    <col min="8199" max="8203" width="9.7109375" style="2" customWidth="1"/>
    <col min="8204" max="8204" width="10" style="2" customWidth="1"/>
    <col min="8205" max="8205" width="10.85546875" style="2" customWidth="1"/>
    <col min="8206" max="8206" width="14" style="2" customWidth="1"/>
    <col min="8207" max="8208" width="9.7109375" style="2" customWidth="1"/>
    <col min="8209" max="8209" width="13.85546875" style="2" bestFit="1" customWidth="1"/>
    <col min="8210" max="8448" width="9.140625" style="2" customWidth="1"/>
    <col min="8449" max="8449" width="16.5703125" style="2" customWidth="1"/>
    <col min="8450" max="8450" width="2.7109375" style="2" customWidth="1"/>
    <col min="8451" max="8451" width="9.7109375" style="2" customWidth="1"/>
    <col min="8452" max="8452" width="17.140625" style="2" customWidth="1"/>
    <col min="8453" max="8453" width="9.7109375" style="2" customWidth="1"/>
    <col min="8454" max="8454" width="12.28515625" style="2" customWidth="1"/>
    <col min="8455" max="8459" width="9.7109375" style="2" customWidth="1"/>
    <col min="8460" max="8460" width="10" style="2" customWidth="1"/>
    <col min="8461" max="8461" width="10.85546875" style="2" customWidth="1"/>
    <col min="8462" max="8462" width="14" style="2" customWidth="1"/>
    <col min="8463" max="8464" width="9.7109375" style="2" customWidth="1"/>
    <col min="8465" max="8465" width="13.85546875" style="2" bestFit="1" customWidth="1"/>
    <col min="8466" max="8704" width="9.140625" style="2" customWidth="1"/>
    <col min="8705" max="8705" width="16.5703125" style="2" customWidth="1"/>
    <col min="8706" max="8706" width="2.7109375" style="2" customWidth="1"/>
    <col min="8707" max="8707" width="9.7109375" style="2" customWidth="1"/>
    <col min="8708" max="8708" width="17.140625" style="2" customWidth="1"/>
    <col min="8709" max="8709" width="9.7109375" style="2" customWidth="1"/>
    <col min="8710" max="8710" width="12.28515625" style="2" customWidth="1"/>
    <col min="8711" max="8715" width="9.7109375" style="2" customWidth="1"/>
    <col min="8716" max="8716" width="10" style="2" customWidth="1"/>
    <col min="8717" max="8717" width="10.85546875" style="2" customWidth="1"/>
    <col min="8718" max="8718" width="14" style="2" customWidth="1"/>
    <col min="8719" max="8720" width="9.7109375" style="2" customWidth="1"/>
    <col min="8721" max="8721" width="13.85546875" style="2" bestFit="1" customWidth="1"/>
    <col min="8722" max="8960" width="9.140625" style="2" customWidth="1"/>
    <col min="8961" max="8961" width="16.5703125" style="2" customWidth="1"/>
    <col min="8962" max="8962" width="2.7109375" style="2" customWidth="1"/>
    <col min="8963" max="8963" width="9.7109375" style="2" customWidth="1"/>
    <col min="8964" max="8964" width="17.140625" style="2" customWidth="1"/>
    <col min="8965" max="8965" width="9.7109375" style="2" customWidth="1"/>
    <col min="8966" max="8966" width="12.28515625" style="2" customWidth="1"/>
    <col min="8967" max="8971" width="9.7109375" style="2" customWidth="1"/>
    <col min="8972" max="8972" width="10" style="2" customWidth="1"/>
    <col min="8973" max="8973" width="10.85546875" style="2" customWidth="1"/>
    <col min="8974" max="8974" width="14" style="2" customWidth="1"/>
    <col min="8975" max="8976" width="9.7109375" style="2" customWidth="1"/>
    <col min="8977" max="8977" width="13.85546875" style="2" bestFit="1" customWidth="1"/>
    <col min="8978" max="9216" width="9.140625" style="2" customWidth="1"/>
    <col min="9217" max="9217" width="16.5703125" style="2" customWidth="1"/>
    <col min="9218" max="9218" width="2.7109375" style="2" customWidth="1"/>
    <col min="9219" max="9219" width="9.7109375" style="2" customWidth="1"/>
    <col min="9220" max="9220" width="17.140625" style="2" customWidth="1"/>
    <col min="9221" max="9221" width="9.7109375" style="2" customWidth="1"/>
    <col min="9222" max="9222" width="12.28515625" style="2" customWidth="1"/>
    <col min="9223" max="9227" width="9.7109375" style="2" customWidth="1"/>
    <col min="9228" max="9228" width="10" style="2" customWidth="1"/>
    <col min="9229" max="9229" width="10.85546875" style="2" customWidth="1"/>
    <col min="9230" max="9230" width="14" style="2" customWidth="1"/>
    <col min="9231" max="9232" width="9.7109375" style="2" customWidth="1"/>
    <col min="9233" max="9233" width="13.85546875" style="2" bestFit="1" customWidth="1"/>
    <col min="9234" max="9472" width="9.140625" style="2" customWidth="1"/>
    <col min="9473" max="9473" width="16.5703125" style="2" customWidth="1"/>
    <col min="9474" max="9474" width="2.7109375" style="2" customWidth="1"/>
    <col min="9475" max="9475" width="9.7109375" style="2" customWidth="1"/>
    <col min="9476" max="9476" width="17.140625" style="2" customWidth="1"/>
    <col min="9477" max="9477" width="9.7109375" style="2" customWidth="1"/>
    <col min="9478" max="9478" width="12.28515625" style="2" customWidth="1"/>
    <col min="9479" max="9483" width="9.7109375" style="2" customWidth="1"/>
    <col min="9484" max="9484" width="10" style="2" customWidth="1"/>
    <col min="9485" max="9485" width="10.85546875" style="2" customWidth="1"/>
    <col min="9486" max="9486" width="14" style="2" customWidth="1"/>
    <col min="9487" max="9488" width="9.7109375" style="2" customWidth="1"/>
    <col min="9489" max="9489" width="13.85546875" style="2" bestFit="1" customWidth="1"/>
    <col min="9490" max="9728" width="9.140625" style="2" customWidth="1"/>
    <col min="9729" max="9729" width="16.5703125" style="2" customWidth="1"/>
    <col min="9730" max="9730" width="2.7109375" style="2" customWidth="1"/>
    <col min="9731" max="9731" width="9.7109375" style="2" customWidth="1"/>
    <col min="9732" max="9732" width="17.140625" style="2" customWidth="1"/>
    <col min="9733" max="9733" width="9.7109375" style="2" customWidth="1"/>
    <col min="9734" max="9734" width="12.28515625" style="2" customWidth="1"/>
    <col min="9735" max="9739" width="9.7109375" style="2" customWidth="1"/>
    <col min="9740" max="9740" width="10" style="2" customWidth="1"/>
    <col min="9741" max="9741" width="10.85546875" style="2" customWidth="1"/>
    <col min="9742" max="9742" width="14" style="2" customWidth="1"/>
    <col min="9743" max="9744" width="9.7109375" style="2" customWidth="1"/>
    <col min="9745" max="9745" width="13.85546875" style="2" bestFit="1" customWidth="1"/>
    <col min="9746" max="9984" width="9.140625" style="2" customWidth="1"/>
    <col min="9985" max="9985" width="16.5703125" style="2" customWidth="1"/>
    <col min="9986" max="9986" width="2.7109375" style="2" customWidth="1"/>
    <col min="9987" max="9987" width="9.7109375" style="2" customWidth="1"/>
    <col min="9988" max="9988" width="17.140625" style="2" customWidth="1"/>
    <col min="9989" max="9989" width="9.7109375" style="2" customWidth="1"/>
    <col min="9990" max="9990" width="12.28515625" style="2" customWidth="1"/>
    <col min="9991" max="9995" width="9.7109375" style="2" customWidth="1"/>
    <col min="9996" max="9996" width="10" style="2" customWidth="1"/>
    <col min="9997" max="9997" width="10.85546875" style="2" customWidth="1"/>
    <col min="9998" max="9998" width="14" style="2" customWidth="1"/>
    <col min="9999" max="10000" width="9.7109375" style="2" customWidth="1"/>
    <col min="10001" max="10001" width="13.85546875" style="2" bestFit="1" customWidth="1"/>
    <col min="10002" max="10240" width="9.140625" style="2" customWidth="1"/>
    <col min="10241" max="10241" width="16.5703125" style="2" customWidth="1"/>
    <col min="10242" max="10242" width="2.7109375" style="2" customWidth="1"/>
    <col min="10243" max="10243" width="9.7109375" style="2" customWidth="1"/>
    <col min="10244" max="10244" width="17.140625" style="2" customWidth="1"/>
    <col min="10245" max="10245" width="9.7109375" style="2" customWidth="1"/>
    <col min="10246" max="10246" width="12.28515625" style="2" customWidth="1"/>
    <col min="10247" max="10251" width="9.7109375" style="2" customWidth="1"/>
    <col min="10252" max="10252" width="10" style="2" customWidth="1"/>
    <col min="10253" max="10253" width="10.85546875" style="2" customWidth="1"/>
    <col min="10254" max="10254" width="14" style="2" customWidth="1"/>
    <col min="10255" max="10256" width="9.7109375" style="2" customWidth="1"/>
    <col min="10257" max="10257" width="13.85546875" style="2" bestFit="1" customWidth="1"/>
    <col min="10258" max="10496" width="9.140625" style="2" customWidth="1"/>
    <col min="10497" max="10497" width="16.5703125" style="2" customWidth="1"/>
    <col min="10498" max="10498" width="2.7109375" style="2" customWidth="1"/>
    <col min="10499" max="10499" width="9.7109375" style="2" customWidth="1"/>
    <col min="10500" max="10500" width="17.140625" style="2" customWidth="1"/>
    <col min="10501" max="10501" width="9.7109375" style="2" customWidth="1"/>
    <col min="10502" max="10502" width="12.28515625" style="2" customWidth="1"/>
    <col min="10503" max="10507" width="9.7109375" style="2" customWidth="1"/>
    <col min="10508" max="10508" width="10" style="2" customWidth="1"/>
    <col min="10509" max="10509" width="10.85546875" style="2" customWidth="1"/>
    <col min="10510" max="10510" width="14" style="2" customWidth="1"/>
    <col min="10511" max="10512" width="9.7109375" style="2" customWidth="1"/>
    <col min="10513" max="10513" width="13.85546875" style="2" bestFit="1" customWidth="1"/>
    <col min="10514" max="10752" width="9.140625" style="2" customWidth="1"/>
    <col min="10753" max="10753" width="16.5703125" style="2" customWidth="1"/>
    <col min="10754" max="10754" width="2.7109375" style="2" customWidth="1"/>
    <col min="10755" max="10755" width="9.7109375" style="2" customWidth="1"/>
    <col min="10756" max="10756" width="17.140625" style="2" customWidth="1"/>
    <col min="10757" max="10757" width="9.7109375" style="2" customWidth="1"/>
    <col min="10758" max="10758" width="12.28515625" style="2" customWidth="1"/>
    <col min="10759" max="10763" width="9.7109375" style="2" customWidth="1"/>
    <col min="10764" max="10764" width="10" style="2" customWidth="1"/>
    <col min="10765" max="10765" width="10.85546875" style="2" customWidth="1"/>
    <col min="10766" max="10766" width="14" style="2" customWidth="1"/>
    <col min="10767" max="10768" width="9.7109375" style="2" customWidth="1"/>
    <col min="10769" max="10769" width="13.85546875" style="2" bestFit="1" customWidth="1"/>
    <col min="10770" max="11008" width="9.140625" style="2" customWidth="1"/>
    <col min="11009" max="11009" width="16.5703125" style="2" customWidth="1"/>
    <col min="11010" max="11010" width="2.7109375" style="2" customWidth="1"/>
    <col min="11011" max="11011" width="9.7109375" style="2" customWidth="1"/>
    <col min="11012" max="11012" width="17.140625" style="2" customWidth="1"/>
    <col min="11013" max="11013" width="9.7109375" style="2" customWidth="1"/>
    <col min="11014" max="11014" width="12.28515625" style="2" customWidth="1"/>
    <col min="11015" max="11019" width="9.7109375" style="2" customWidth="1"/>
    <col min="11020" max="11020" width="10" style="2" customWidth="1"/>
    <col min="11021" max="11021" width="10.85546875" style="2" customWidth="1"/>
    <col min="11022" max="11022" width="14" style="2" customWidth="1"/>
    <col min="11023" max="11024" width="9.7109375" style="2" customWidth="1"/>
    <col min="11025" max="11025" width="13.85546875" style="2" bestFit="1" customWidth="1"/>
    <col min="11026" max="11264" width="9.140625" style="2" customWidth="1"/>
    <col min="11265" max="11265" width="16.5703125" style="2" customWidth="1"/>
    <col min="11266" max="11266" width="2.7109375" style="2" customWidth="1"/>
    <col min="11267" max="11267" width="9.7109375" style="2" customWidth="1"/>
    <col min="11268" max="11268" width="17.140625" style="2" customWidth="1"/>
    <col min="11269" max="11269" width="9.7109375" style="2" customWidth="1"/>
    <col min="11270" max="11270" width="12.28515625" style="2" customWidth="1"/>
    <col min="11271" max="11275" width="9.7109375" style="2" customWidth="1"/>
    <col min="11276" max="11276" width="10" style="2" customWidth="1"/>
    <col min="11277" max="11277" width="10.85546875" style="2" customWidth="1"/>
    <col min="11278" max="11278" width="14" style="2" customWidth="1"/>
    <col min="11279" max="11280" width="9.7109375" style="2" customWidth="1"/>
    <col min="11281" max="11281" width="13.85546875" style="2" bestFit="1" customWidth="1"/>
    <col min="11282" max="11520" width="9.140625" style="2" customWidth="1"/>
    <col min="11521" max="11521" width="16.5703125" style="2" customWidth="1"/>
    <col min="11522" max="11522" width="2.7109375" style="2" customWidth="1"/>
    <col min="11523" max="11523" width="9.7109375" style="2" customWidth="1"/>
    <col min="11524" max="11524" width="17.140625" style="2" customWidth="1"/>
    <col min="11525" max="11525" width="9.7109375" style="2" customWidth="1"/>
    <col min="11526" max="11526" width="12.28515625" style="2" customWidth="1"/>
    <col min="11527" max="11531" width="9.7109375" style="2" customWidth="1"/>
    <col min="11532" max="11532" width="10" style="2" customWidth="1"/>
    <col min="11533" max="11533" width="10.85546875" style="2" customWidth="1"/>
    <col min="11534" max="11534" width="14" style="2" customWidth="1"/>
    <col min="11535" max="11536" width="9.7109375" style="2" customWidth="1"/>
    <col min="11537" max="11537" width="13.85546875" style="2" bestFit="1" customWidth="1"/>
    <col min="11538" max="11776" width="9.140625" style="2" customWidth="1"/>
    <col min="11777" max="11777" width="16.5703125" style="2" customWidth="1"/>
    <col min="11778" max="11778" width="2.7109375" style="2" customWidth="1"/>
    <col min="11779" max="11779" width="9.7109375" style="2" customWidth="1"/>
    <col min="11780" max="11780" width="17.140625" style="2" customWidth="1"/>
    <col min="11781" max="11781" width="9.7109375" style="2" customWidth="1"/>
    <col min="11782" max="11782" width="12.28515625" style="2" customWidth="1"/>
    <col min="11783" max="11787" width="9.7109375" style="2" customWidth="1"/>
    <col min="11788" max="11788" width="10" style="2" customWidth="1"/>
    <col min="11789" max="11789" width="10.85546875" style="2" customWidth="1"/>
    <col min="11790" max="11790" width="14" style="2" customWidth="1"/>
    <col min="11791" max="11792" width="9.7109375" style="2" customWidth="1"/>
    <col min="11793" max="11793" width="13.85546875" style="2" bestFit="1" customWidth="1"/>
    <col min="11794" max="12032" width="9.140625" style="2" customWidth="1"/>
    <col min="12033" max="12033" width="16.5703125" style="2" customWidth="1"/>
    <col min="12034" max="12034" width="2.7109375" style="2" customWidth="1"/>
    <col min="12035" max="12035" width="9.7109375" style="2" customWidth="1"/>
    <col min="12036" max="12036" width="17.140625" style="2" customWidth="1"/>
    <col min="12037" max="12037" width="9.7109375" style="2" customWidth="1"/>
    <col min="12038" max="12038" width="12.28515625" style="2" customWidth="1"/>
    <col min="12039" max="12043" width="9.7109375" style="2" customWidth="1"/>
    <col min="12044" max="12044" width="10" style="2" customWidth="1"/>
    <col min="12045" max="12045" width="10.85546875" style="2" customWidth="1"/>
    <col min="12046" max="12046" width="14" style="2" customWidth="1"/>
    <col min="12047" max="12048" width="9.7109375" style="2" customWidth="1"/>
    <col min="12049" max="12049" width="13.85546875" style="2" bestFit="1" customWidth="1"/>
    <col min="12050" max="12288" width="9.140625" style="2" customWidth="1"/>
    <col min="12289" max="12289" width="16.5703125" style="2" customWidth="1"/>
    <col min="12290" max="12290" width="2.7109375" style="2" customWidth="1"/>
    <col min="12291" max="12291" width="9.7109375" style="2" customWidth="1"/>
    <col min="12292" max="12292" width="17.140625" style="2" customWidth="1"/>
    <col min="12293" max="12293" width="9.7109375" style="2" customWidth="1"/>
    <col min="12294" max="12294" width="12.28515625" style="2" customWidth="1"/>
    <col min="12295" max="12299" width="9.7109375" style="2" customWidth="1"/>
    <col min="12300" max="12300" width="10" style="2" customWidth="1"/>
    <col min="12301" max="12301" width="10.85546875" style="2" customWidth="1"/>
    <col min="12302" max="12302" width="14" style="2" customWidth="1"/>
    <col min="12303" max="12304" width="9.7109375" style="2" customWidth="1"/>
    <col min="12305" max="12305" width="13.85546875" style="2" bestFit="1" customWidth="1"/>
    <col min="12306" max="12544" width="9.140625" style="2" customWidth="1"/>
    <col min="12545" max="12545" width="16.5703125" style="2" customWidth="1"/>
    <col min="12546" max="12546" width="2.7109375" style="2" customWidth="1"/>
    <col min="12547" max="12547" width="9.7109375" style="2" customWidth="1"/>
    <col min="12548" max="12548" width="17.140625" style="2" customWidth="1"/>
    <col min="12549" max="12549" width="9.7109375" style="2" customWidth="1"/>
    <col min="12550" max="12550" width="12.28515625" style="2" customWidth="1"/>
    <col min="12551" max="12555" width="9.7109375" style="2" customWidth="1"/>
    <col min="12556" max="12556" width="10" style="2" customWidth="1"/>
    <col min="12557" max="12557" width="10.85546875" style="2" customWidth="1"/>
    <col min="12558" max="12558" width="14" style="2" customWidth="1"/>
    <col min="12559" max="12560" width="9.7109375" style="2" customWidth="1"/>
    <col min="12561" max="12561" width="13.85546875" style="2" bestFit="1" customWidth="1"/>
    <col min="12562" max="12800" width="9.140625" style="2" customWidth="1"/>
    <col min="12801" max="12801" width="16.5703125" style="2" customWidth="1"/>
    <col min="12802" max="12802" width="2.7109375" style="2" customWidth="1"/>
    <col min="12803" max="12803" width="9.7109375" style="2" customWidth="1"/>
    <col min="12804" max="12804" width="17.140625" style="2" customWidth="1"/>
    <col min="12805" max="12805" width="9.7109375" style="2" customWidth="1"/>
    <col min="12806" max="12806" width="12.28515625" style="2" customWidth="1"/>
    <col min="12807" max="12811" width="9.7109375" style="2" customWidth="1"/>
    <col min="12812" max="12812" width="10" style="2" customWidth="1"/>
    <col min="12813" max="12813" width="10.85546875" style="2" customWidth="1"/>
    <col min="12814" max="12814" width="14" style="2" customWidth="1"/>
    <col min="12815" max="12816" width="9.7109375" style="2" customWidth="1"/>
    <col min="12817" max="12817" width="13.85546875" style="2" bestFit="1" customWidth="1"/>
    <col min="12818" max="13056" width="9.140625" style="2" customWidth="1"/>
    <col min="13057" max="13057" width="16.5703125" style="2" customWidth="1"/>
    <col min="13058" max="13058" width="2.7109375" style="2" customWidth="1"/>
    <col min="13059" max="13059" width="9.7109375" style="2" customWidth="1"/>
    <col min="13060" max="13060" width="17.140625" style="2" customWidth="1"/>
    <col min="13061" max="13061" width="9.7109375" style="2" customWidth="1"/>
    <col min="13062" max="13062" width="12.28515625" style="2" customWidth="1"/>
    <col min="13063" max="13067" width="9.7109375" style="2" customWidth="1"/>
    <col min="13068" max="13068" width="10" style="2" customWidth="1"/>
    <col min="13069" max="13069" width="10.85546875" style="2" customWidth="1"/>
    <col min="13070" max="13070" width="14" style="2" customWidth="1"/>
    <col min="13071" max="13072" width="9.7109375" style="2" customWidth="1"/>
    <col min="13073" max="13073" width="13.85546875" style="2" bestFit="1" customWidth="1"/>
    <col min="13074" max="13312" width="9.140625" style="2" customWidth="1"/>
    <col min="13313" max="13313" width="16.5703125" style="2" customWidth="1"/>
    <col min="13314" max="13314" width="2.7109375" style="2" customWidth="1"/>
    <col min="13315" max="13315" width="9.7109375" style="2" customWidth="1"/>
    <col min="13316" max="13316" width="17.140625" style="2" customWidth="1"/>
    <col min="13317" max="13317" width="9.7109375" style="2" customWidth="1"/>
    <col min="13318" max="13318" width="12.28515625" style="2" customWidth="1"/>
    <col min="13319" max="13323" width="9.7109375" style="2" customWidth="1"/>
    <col min="13324" max="13324" width="10" style="2" customWidth="1"/>
    <col min="13325" max="13325" width="10.85546875" style="2" customWidth="1"/>
    <col min="13326" max="13326" width="14" style="2" customWidth="1"/>
    <col min="13327" max="13328" width="9.7109375" style="2" customWidth="1"/>
    <col min="13329" max="13329" width="13.85546875" style="2" bestFit="1" customWidth="1"/>
    <col min="13330" max="13568" width="9.140625" style="2" customWidth="1"/>
    <col min="13569" max="13569" width="16.5703125" style="2" customWidth="1"/>
    <col min="13570" max="13570" width="2.7109375" style="2" customWidth="1"/>
    <col min="13571" max="13571" width="9.7109375" style="2" customWidth="1"/>
    <col min="13572" max="13572" width="17.140625" style="2" customWidth="1"/>
    <col min="13573" max="13573" width="9.7109375" style="2" customWidth="1"/>
    <col min="13574" max="13574" width="12.28515625" style="2" customWidth="1"/>
    <col min="13575" max="13579" width="9.7109375" style="2" customWidth="1"/>
    <col min="13580" max="13580" width="10" style="2" customWidth="1"/>
    <col min="13581" max="13581" width="10.85546875" style="2" customWidth="1"/>
    <col min="13582" max="13582" width="14" style="2" customWidth="1"/>
    <col min="13583" max="13584" width="9.7109375" style="2" customWidth="1"/>
    <col min="13585" max="13585" width="13.85546875" style="2" bestFit="1" customWidth="1"/>
    <col min="13586" max="13824" width="9.140625" style="2" customWidth="1"/>
    <col min="13825" max="13825" width="16.5703125" style="2" customWidth="1"/>
    <col min="13826" max="13826" width="2.7109375" style="2" customWidth="1"/>
    <col min="13827" max="13827" width="9.7109375" style="2" customWidth="1"/>
    <col min="13828" max="13828" width="17.140625" style="2" customWidth="1"/>
    <col min="13829" max="13829" width="9.7109375" style="2" customWidth="1"/>
    <col min="13830" max="13830" width="12.28515625" style="2" customWidth="1"/>
    <col min="13831" max="13835" width="9.7109375" style="2" customWidth="1"/>
    <col min="13836" max="13836" width="10" style="2" customWidth="1"/>
    <col min="13837" max="13837" width="10.85546875" style="2" customWidth="1"/>
    <col min="13838" max="13838" width="14" style="2" customWidth="1"/>
    <col min="13839" max="13840" width="9.7109375" style="2" customWidth="1"/>
    <col min="13841" max="13841" width="13.85546875" style="2" bestFit="1" customWidth="1"/>
    <col min="13842" max="14080" width="9.140625" style="2" customWidth="1"/>
    <col min="14081" max="14081" width="16.5703125" style="2" customWidth="1"/>
    <col min="14082" max="14082" width="2.7109375" style="2" customWidth="1"/>
    <col min="14083" max="14083" width="9.7109375" style="2" customWidth="1"/>
    <col min="14084" max="14084" width="17.140625" style="2" customWidth="1"/>
    <col min="14085" max="14085" width="9.7109375" style="2" customWidth="1"/>
    <col min="14086" max="14086" width="12.28515625" style="2" customWidth="1"/>
    <col min="14087" max="14091" width="9.7109375" style="2" customWidth="1"/>
    <col min="14092" max="14092" width="10" style="2" customWidth="1"/>
    <col min="14093" max="14093" width="10.85546875" style="2" customWidth="1"/>
    <col min="14094" max="14094" width="14" style="2" customWidth="1"/>
    <col min="14095" max="14096" width="9.7109375" style="2" customWidth="1"/>
    <col min="14097" max="14097" width="13.85546875" style="2" bestFit="1" customWidth="1"/>
    <col min="14098" max="14336" width="9.140625" style="2" customWidth="1"/>
    <col min="14337" max="14337" width="16.5703125" style="2" customWidth="1"/>
    <col min="14338" max="14338" width="2.7109375" style="2" customWidth="1"/>
    <col min="14339" max="14339" width="9.7109375" style="2" customWidth="1"/>
    <col min="14340" max="14340" width="17.140625" style="2" customWidth="1"/>
    <col min="14341" max="14341" width="9.7109375" style="2" customWidth="1"/>
    <col min="14342" max="14342" width="12.28515625" style="2" customWidth="1"/>
    <col min="14343" max="14347" width="9.7109375" style="2" customWidth="1"/>
    <col min="14348" max="14348" width="10" style="2" customWidth="1"/>
    <col min="14349" max="14349" width="10.85546875" style="2" customWidth="1"/>
    <col min="14350" max="14350" width="14" style="2" customWidth="1"/>
    <col min="14351" max="14352" width="9.7109375" style="2" customWidth="1"/>
    <col min="14353" max="14353" width="13.85546875" style="2" bestFit="1" customWidth="1"/>
    <col min="14354" max="14592" width="9.140625" style="2" customWidth="1"/>
    <col min="14593" max="14593" width="16.5703125" style="2" customWidth="1"/>
    <col min="14594" max="14594" width="2.7109375" style="2" customWidth="1"/>
    <col min="14595" max="14595" width="9.7109375" style="2" customWidth="1"/>
    <col min="14596" max="14596" width="17.140625" style="2" customWidth="1"/>
    <col min="14597" max="14597" width="9.7109375" style="2" customWidth="1"/>
    <col min="14598" max="14598" width="12.28515625" style="2" customWidth="1"/>
    <col min="14599" max="14603" width="9.7109375" style="2" customWidth="1"/>
    <col min="14604" max="14604" width="10" style="2" customWidth="1"/>
    <col min="14605" max="14605" width="10.85546875" style="2" customWidth="1"/>
    <col min="14606" max="14606" width="14" style="2" customWidth="1"/>
    <col min="14607" max="14608" width="9.7109375" style="2" customWidth="1"/>
    <col min="14609" max="14609" width="13.85546875" style="2" bestFit="1" customWidth="1"/>
    <col min="14610" max="14848" width="9.140625" style="2" customWidth="1"/>
    <col min="14849" max="14849" width="16.5703125" style="2" customWidth="1"/>
    <col min="14850" max="14850" width="2.7109375" style="2" customWidth="1"/>
    <col min="14851" max="14851" width="9.7109375" style="2" customWidth="1"/>
    <col min="14852" max="14852" width="17.140625" style="2" customWidth="1"/>
    <col min="14853" max="14853" width="9.7109375" style="2" customWidth="1"/>
    <col min="14854" max="14854" width="12.28515625" style="2" customWidth="1"/>
    <col min="14855" max="14859" width="9.7109375" style="2" customWidth="1"/>
    <col min="14860" max="14860" width="10" style="2" customWidth="1"/>
    <col min="14861" max="14861" width="10.85546875" style="2" customWidth="1"/>
    <col min="14862" max="14862" width="14" style="2" customWidth="1"/>
    <col min="14863" max="14864" width="9.7109375" style="2" customWidth="1"/>
    <col min="14865" max="14865" width="13.85546875" style="2" bestFit="1" customWidth="1"/>
    <col min="14866" max="15104" width="9.140625" style="2" customWidth="1"/>
    <col min="15105" max="15105" width="16.5703125" style="2" customWidth="1"/>
    <col min="15106" max="15106" width="2.7109375" style="2" customWidth="1"/>
    <col min="15107" max="15107" width="9.7109375" style="2" customWidth="1"/>
    <col min="15108" max="15108" width="17.140625" style="2" customWidth="1"/>
    <col min="15109" max="15109" width="9.7109375" style="2" customWidth="1"/>
    <col min="15110" max="15110" width="12.28515625" style="2" customWidth="1"/>
    <col min="15111" max="15115" width="9.7109375" style="2" customWidth="1"/>
    <col min="15116" max="15116" width="10" style="2" customWidth="1"/>
    <col min="15117" max="15117" width="10.85546875" style="2" customWidth="1"/>
    <col min="15118" max="15118" width="14" style="2" customWidth="1"/>
    <col min="15119" max="15120" width="9.7109375" style="2" customWidth="1"/>
    <col min="15121" max="15121" width="13.85546875" style="2" bestFit="1" customWidth="1"/>
    <col min="15122" max="15360" width="9.140625" style="2" customWidth="1"/>
    <col min="15361" max="15361" width="16.5703125" style="2" customWidth="1"/>
    <col min="15362" max="15362" width="2.7109375" style="2" customWidth="1"/>
    <col min="15363" max="15363" width="9.7109375" style="2" customWidth="1"/>
    <col min="15364" max="15364" width="17.140625" style="2" customWidth="1"/>
    <col min="15365" max="15365" width="9.7109375" style="2" customWidth="1"/>
    <col min="15366" max="15366" width="12.28515625" style="2" customWidth="1"/>
    <col min="15367" max="15371" width="9.7109375" style="2" customWidth="1"/>
    <col min="15372" max="15372" width="10" style="2" customWidth="1"/>
    <col min="15373" max="15373" width="10.85546875" style="2" customWidth="1"/>
    <col min="15374" max="15374" width="14" style="2" customWidth="1"/>
    <col min="15375" max="15376" width="9.7109375" style="2" customWidth="1"/>
    <col min="15377" max="15377" width="13.85546875" style="2" bestFit="1" customWidth="1"/>
    <col min="15378" max="15616" width="9.140625" style="2" customWidth="1"/>
    <col min="15617" max="15617" width="16.5703125" style="2" customWidth="1"/>
    <col min="15618" max="15618" width="2.7109375" style="2" customWidth="1"/>
    <col min="15619" max="15619" width="9.7109375" style="2" customWidth="1"/>
    <col min="15620" max="15620" width="17.140625" style="2" customWidth="1"/>
    <col min="15621" max="15621" width="9.7109375" style="2" customWidth="1"/>
    <col min="15622" max="15622" width="12.28515625" style="2" customWidth="1"/>
    <col min="15623" max="15627" width="9.7109375" style="2" customWidth="1"/>
    <col min="15628" max="15628" width="10" style="2" customWidth="1"/>
    <col min="15629" max="15629" width="10.85546875" style="2" customWidth="1"/>
    <col min="15630" max="15630" width="14" style="2" customWidth="1"/>
    <col min="15631" max="15632" width="9.7109375" style="2" customWidth="1"/>
    <col min="15633" max="15633" width="13.85546875" style="2" bestFit="1" customWidth="1"/>
    <col min="15634" max="15872" width="9.140625" style="2" customWidth="1"/>
    <col min="15873" max="15873" width="16.5703125" style="2" customWidth="1"/>
    <col min="15874" max="15874" width="2.7109375" style="2" customWidth="1"/>
    <col min="15875" max="15875" width="9.7109375" style="2" customWidth="1"/>
    <col min="15876" max="15876" width="17.140625" style="2" customWidth="1"/>
    <col min="15877" max="15877" width="9.7109375" style="2" customWidth="1"/>
    <col min="15878" max="15878" width="12.28515625" style="2" customWidth="1"/>
    <col min="15879" max="15883" width="9.7109375" style="2" customWidth="1"/>
    <col min="15884" max="15884" width="10" style="2" customWidth="1"/>
    <col min="15885" max="15885" width="10.85546875" style="2" customWidth="1"/>
    <col min="15886" max="15886" width="14" style="2" customWidth="1"/>
    <col min="15887" max="15888" width="9.7109375" style="2" customWidth="1"/>
    <col min="15889" max="15889" width="13.85546875" style="2" bestFit="1" customWidth="1"/>
    <col min="15890" max="16128" width="9.140625" style="2" customWidth="1"/>
    <col min="16129" max="16129" width="16.5703125" style="2" customWidth="1"/>
    <col min="16130" max="16130" width="2.7109375" style="2" customWidth="1"/>
    <col min="16131" max="16131" width="9.7109375" style="2" customWidth="1"/>
    <col min="16132" max="16132" width="17.140625" style="2" customWidth="1"/>
    <col min="16133" max="16133" width="9.7109375" style="2" customWidth="1"/>
    <col min="16134" max="16134" width="12.28515625" style="2" customWidth="1"/>
    <col min="16135" max="16139" width="9.7109375" style="2" customWidth="1"/>
    <col min="16140" max="16140" width="10" style="2" customWidth="1"/>
    <col min="16141" max="16141" width="10.85546875" style="2" customWidth="1"/>
    <col min="16142" max="16142" width="14" style="2" customWidth="1"/>
    <col min="16143" max="16144" width="9.7109375" style="2" customWidth="1"/>
    <col min="16145" max="16145" width="13.85546875" style="2" bestFit="1" customWidth="1"/>
    <col min="16146" max="16384" width="9.140625" style="2" customWidth="1"/>
  </cols>
  <sheetData>
    <row r="1" spans="1:20" ht="21" customHeight="1"/>
    <row r="2" spans="1:20" ht="30">
      <c r="A2" s="449" t="s">
        <v>0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"/>
      <c r="R2" s="4"/>
    </row>
    <row r="3" spans="1:20" ht="20.25">
      <c r="A3" s="450" t="s">
        <v>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6"/>
      <c r="R3" s="6"/>
      <c r="S3" s="6"/>
      <c r="T3" s="6"/>
    </row>
    <row r="4" spans="1:20" ht="10.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20" ht="26.25">
      <c r="A5" s="9" t="s">
        <v>69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N5" s="451"/>
      <c r="O5" s="451"/>
      <c r="P5" s="451"/>
      <c r="Q5" s="451"/>
      <c r="R5" s="451"/>
      <c r="S5" s="451"/>
    </row>
    <row r="6" spans="1:20" ht="13.5" customHeight="1">
      <c r="F6" s="2"/>
      <c r="G6" s="2"/>
      <c r="H6" s="2"/>
      <c r="I6" s="2"/>
      <c r="J6" s="2"/>
      <c r="K6" s="58"/>
      <c r="L6" s="2"/>
      <c r="N6" s="15" t="s">
        <v>284</v>
      </c>
      <c r="O6" s="16" t="s">
        <v>4</v>
      </c>
      <c r="P6" s="452">
        <v>43496</v>
      </c>
      <c r="Q6" s="452"/>
    </row>
    <row r="7" spans="1:20" ht="17.25" customHeight="1">
      <c r="A7" s="20"/>
      <c r="B7" s="20"/>
      <c r="C7" s="20"/>
      <c r="D7" s="360"/>
      <c r="E7" s="360"/>
      <c r="F7" s="361"/>
      <c r="G7" s="361"/>
      <c r="H7" s="361"/>
      <c r="I7" s="361"/>
      <c r="J7" s="361"/>
      <c r="K7" s="20"/>
      <c r="L7" s="2"/>
    </row>
    <row r="8" spans="1:20" s="21" customFormat="1" ht="20.100000000000001" customHeight="1">
      <c r="A8" s="451"/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</row>
    <row r="9" spans="1:20" s="21" customFormat="1" ht="14.1" customHeight="1" thickBot="1">
      <c r="A9" s="63"/>
      <c r="B9" s="63"/>
      <c r="C9" s="63"/>
      <c r="D9" s="362"/>
      <c r="E9" s="362"/>
      <c r="F9" s="362"/>
      <c r="G9" s="362"/>
      <c r="H9" s="362"/>
      <c r="I9" s="362"/>
      <c r="J9" s="362"/>
      <c r="K9" s="362"/>
      <c r="L9" s="362"/>
      <c r="M9" s="363"/>
      <c r="N9" s="363"/>
      <c r="O9" s="363"/>
      <c r="P9" s="363"/>
      <c r="Q9" s="364"/>
    </row>
    <row r="10" spans="1:20" s="21" customFormat="1" ht="21" thickBot="1">
      <c r="A10" s="500" t="s">
        <v>69</v>
      </c>
      <c r="B10" s="500"/>
      <c r="C10" s="500"/>
      <c r="D10" s="365">
        <f>Block_A!D121</f>
        <v>39</v>
      </c>
      <c r="E10" s="362"/>
      <c r="F10" s="362"/>
      <c r="G10" s="362"/>
      <c r="H10" s="362"/>
      <c r="I10" s="362"/>
      <c r="J10" s="362"/>
      <c r="K10" s="362"/>
      <c r="L10" s="362"/>
      <c r="M10" s="363"/>
      <c r="N10" s="363"/>
      <c r="O10" s="363"/>
      <c r="P10" s="363"/>
      <c r="Q10" s="364"/>
    </row>
    <row r="11" spans="1:20" s="21" customFormat="1" ht="14.1" customHeight="1">
      <c r="A11" s="366"/>
      <c r="B11" s="367"/>
      <c r="C11" s="367"/>
      <c r="D11" s="278"/>
      <c r="E11" s="278" t="s">
        <v>285</v>
      </c>
      <c r="F11" s="278" t="s">
        <v>286</v>
      </c>
      <c r="G11" s="278" t="s">
        <v>77</v>
      </c>
      <c r="H11" s="278" t="s">
        <v>78</v>
      </c>
      <c r="I11" s="278" t="s">
        <v>79</v>
      </c>
      <c r="J11" s="278" t="s">
        <v>80</v>
      </c>
      <c r="K11" s="278"/>
      <c r="L11" s="362"/>
      <c r="M11" s="109" t="s">
        <v>42</v>
      </c>
      <c r="N11" s="320"/>
      <c r="O11" s="109" t="s">
        <v>98</v>
      </c>
      <c r="P11" s="320"/>
      <c r="Q11" s="320"/>
    </row>
    <row r="12" spans="1:20" s="21" customFormat="1" ht="14.1" customHeight="1">
      <c r="A12" s="321" t="s">
        <v>194</v>
      </c>
      <c r="B12" s="321"/>
      <c r="C12" s="321"/>
      <c r="D12" s="359"/>
      <c r="E12" s="359">
        <v>0</v>
      </c>
      <c r="F12" s="359">
        <v>0</v>
      </c>
      <c r="G12" s="359">
        <f>Block_A!D118</f>
        <v>7</v>
      </c>
      <c r="H12" s="359">
        <f>Block_A!E118</f>
        <v>0</v>
      </c>
      <c r="I12" s="359">
        <f>Block_A!F118</f>
        <v>27</v>
      </c>
      <c r="J12" s="359">
        <f>Block_A!G118</f>
        <v>5</v>
      </c>
      <c r="K12" s="368"/>
      <c r="L12" s="362"/>
      <c r="M12" s="267" t="s">
        <v>35</v>
      </c>
      <c r="N12" s="267" t="s">
        <v>36</v>
      </c>
      <c r="O12" s="267" t="s">
        <v>35</v>
      </c>
      <c r="P12" s="267" t="s">
        <v>36</v>
      </c>
      <c r="Q12" s="267" t="s">
        <v>143</v>
      </c>
    </row>
    <row r="13" spans="1:20" s="21" customFormat="1" ht="14.1" customHeight="1">
      <c r="A13" s="321" t="s">
        <v>144</v>
      </c>
      <c r="B13" s="323"/>
      <c r="C13" s="323"/>
      <c r="D13" s="359"/>
      <c r="E13" s="359">
        <v>0</v>
      </c>
      <c r="F13" s="359">
        <v>0</v>
      </c>
      <c r="G13" s="359">
        <f>Block_A!D119</f>
        <v>364</v>
      </c>
      <c r="H13" s="359">
        <f>Block_A!E119</f>
        <v>0</v>
      </c>
      <c r="I13" s="359">
        <f>Block_A!F119</f>
        <v>2001</v>
      </c>
      <c r="J13" s="359">
        <f>Block_A!G119</f>
        <v>530</v>
      </c>
      <c r="K13" s="368"/>
      <c r="L13" s="362"/>
      <c r="M13" s="359">
        <f>Block_A!J119</f>
        <v>2895</v>
      </c>
      <c r="N13" s="359">
        <f>Block_A!K119</f>
        <v>31161.78</v>
      </c>
      <c r="O13" s="359">
        <f>Block_A!L119</f>
        <v>3608</v>
      </c>
      <c r="P13" s="359">
        <f>Block_A!M119</f>
        <v>38836.511999999995</v>
      </c>
      <c r="Q13" s="369">
        <f>N13/P13</f>
        <v>0.80238359201773846</v>
      </c>
    </row>
    <row r="14" spans="1:20" s="21" customFormat="1" ht="14.1" customHeight="1">
      <c r="A14" s="109" t="s">
        <v>287</v>
      </c>
      <c r="B14" s="321"/>
      <c r="C14" s="321"/>
      <c r="D14" s="370"/>
      <c r="E14" s="370">
        <f>E12/SUM(E12:J12)</f>
        <v>0</v>
      </c>
      <c r="F14" s="370">
        <f>F12/SUM(C12:J12)</f>
        <v>0</v>
      </c>
      <c r="G14" s="370">
        <f>G12/SUM(D12:K12)</f>
        <v>0.17948717948717949</v>
      </c>
      <c r="H14" s="370">
        <f>H12/SUM(E12:L12)</f>
        <v>0</v>
      </c>
      <c r="I14" s="370">
        <f>I12/SUM(E12:J12)</f>
        <v>0.69230769230769229</v>
      </c>
      <c r="J14" s="370">
        <f>J12/SUM(E12:K12)</f>
        <v>0.12820512820512819</v>
      </c>
      <c r="K14" s="371"/>
      <c r="L14" s="362"/>
      <c r="M14" s="363"/>
      <c r="N14" s="363"/>
      <c r="O14" s="363"/>
      <c r="P14" s="363"/>
      <c r="Q14" s="364"/>
    </row>
    <row r="15" spans="1:20" s="21" customFormat="1" ht="14.1" customHeight="1" thickBot="1">
      <c r="A15" s="363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2"/>
      <c r="M15" s="363"/>
      <c r="N15" s="363"/>
      <c r="O15" s="363"/>
      <c r="P15" s="363"/>
      <c r="Q15" s="364"/>
    </row>
    <row r="16" spans="1:20" s="21" customFormat="1" ht="21" thickBot="1">
      <c r="A16" s="500" t="s">
        <v>288</v>
      </c>
      <c r="B16" s="500"/>
      <c r="C16" s="500"/>
      <c r="D16" s="365">
        <f>Block_B1!D138</f>
        <v>45</v>
      </c>
      <c r="E16" s="362"/>
      <c r="F16" s="362"/>
      <c r="G16" s="362"/>
      <c r="H16" s="362"/>
      <c r="I16" s="362"/>
      <c r="J16" s="362"/>
      <c r="K16" s="362"/>
      <c r="L16" s="362"/>
      <c r="M16" s="363"/>
      <c r="N16" s="363"/>
      <c r="O16" s="363"/>
      <c r="P16" s="363"/>
      <c r="Q16" s="364"/>
    </row>
    <row r="17" spans="1:17" s="21" customFormat="1" ht="14.1" customHeight="1">
      <c r="A17" s="366"/>
      <c r="B17" s="367"/>
      <c r="C17" s="367"/>
      <c r="D17" s="278"/>
      <c r="E17" s="278" t="s">
        <v>285</v>
      </c>
      <c r="F17" s="278" t="s">
        <v>286</v>
      </c>
      <c r="G17" s="278" t="s">
        <v>77</v>
      </c>
      <c r="H17" s="278" t="s">
        <v>78</v>
      </c>
      <c r="I17" s="278" t="s">
        <v>79</v>
      </c>
      <c r="J17" s="278" t="s">
        <v>80</v>
      </c>
      <c r="K17" s="278" t="s">
        <v>148</v>
      </c>
      <c r="L17" s="362"/>
      <c r="M17" s="109" t="s">
        <v>42</v>
      </c>
      <c r="N17" s="320"/>
      <c r="O17" s="109" t="s">
        <v>98</v>
      </c>
      <c r="P17" s="320"/>
      <c r="Q17" s="320"/>
    </row>
    <row r="18" spans="1:17" s="21" customFormat="1" ht="14.1" customHeight="1">
      <c r="A18" s="321" t="s">
        <v>194</v>
      </c>
      <c r="B18" s="321"/>
      <c r="C18" s="321"/>
      <c r="D18" s="359"/>
      <c r="E18" s="359">
        <v>0</v>
      </c>
      <c r="F18" s="359">
        <v>0</v>
      </c>
      <c r="G18" s="359">
        <f>Block_B1!D135</f>
        <v>12</v>
      </c>
      <c r="H18" s="359">
        <f>Block_B1!E135</f>
        <v>0</v>
      </c>
      <c r="I18" s="359">
        <f>Block_B1!F135</f>
        <v>24</v>
      </c>
      <c r="J18" s="359">
        <f>Block_B1!G135</f>
        <v>8</v>
      </c>
      <c r="K18" s="359">
        <f>Block_B1!H135</f>
        <v>1</v>
      </c>
      <c r="L18" s="362"/>
      <c r="M18" s="267" t="s">
        <v>35</v>
      </c>
      <c r="N18" s="267" t="s">
        <v>36</v>
      </c>
      <c r="O18" s="267" t="s">
        <v>35</v>
      </c>
      <c r="P18" s="267" t="s">
        <v>36</v>
      </c>
      <c r="Q18" s="267" t="s">
        <v>143</v>
      </c>
    </row>
    <row r="19" spans="1:17" s="21" customFormat="1" ht="14.1" customHeight="1">
      <c r="A19" s="321" t="s">
        <v>144</v>
      </c>
      <c r="B19" s="323"/>
      <c r="C19" s="323"/>
      <c r="D19" s="359"/>
      <c r="E19" s="359">
        <v>0</v>
      </c>
      <c r="F19" s="359">
        <v>0</v>
      </c>
      <c r="G19" s="359">
        <f>Block_B1!D136</f>
        <v>622</v>
      </c>
      <c r="H19" s="359">
        <f>Block_B1!E136</f>
        <v>0</v>
      </c>
      <c r="I19" s="359">
        <f>Block_B1!F136</f>
        <v>1783</v>
      </c>
      <c r="J19" s="359">
        <f>Block_B1!G136</f>
        <v>766</v>
      </c>
      <c r="K19" s="359">
        <f>Block_B1!H136</f>
        <v>104</v>
      </c>
      <c r="L19" s="362"/>
      <c r="M19" s="359">
        <f>Block_B1!K136</f>
        <v>3275</v>
      </c>
      <c r="N19" s="359">
        <f>Block_B1!L136</f>
        <v>35252.1</v>
      </c>
      <c r="O19" s="359">
        <f>Block_B1!M136</f>
        <v>4146</v>
      </c>
      <c r="P19" s="359">
        <f>Block_B1!N136</f>
        <v>44627.543999999994</v>
      </c>
      <c r="Q19" s="369">
        <f>N19/P19</f>
        <v>0.78991799324650269</v>
      </c>
    </row>
    <row r="20" spans="1:17" s="21" customFormat="1" ht="14.1" customHeight="1">
      <c r="A20" s="109" t="s">
        <v>287</v>
      </c>
      <c r="B20" s="321"/>
      <c r="C20" s="321"/>
      <c r="D20" s="370"/>
      <c r="E20" s="370">
        <f>E18/SUM(B18:I18)</f>
        <v>0</v>
      </c>
      <c r="F20" s="370">
        <f>F18/SUM(C18:J18)</f>
        <v>0</v>
      </c>
      <c r="G20" s="370">
        <f>G18/SUM(D18:K18)</f>
        <v>0.26666666666666666</v>
      </c>
      <c r="H20" s="370">
        <f>H18/SUM(E18:L18)</f>
        <v>0</v>
      </c>
      <c r="I20" s="370">
        <f>I18/SUM(F18:M18)</f>
        <v>0.53333333333333333</v>
      </c>
      <c r="J20" s="370">
        <f>J18/SUM(E18:K18)</f>
        <v>0.17777777777777778</v>
      </c>
      <c r="K20" s="370">
        <f>K18/SUM(F18:L18)</f>
        <v>2.2222222222222223E-2</v>
      </c>
      <c r="L20" s="362"/>
      <c r="M20" s="363"/>
      <c r="N20" s="363"/>
      <c r="O20" s="363"/>
      <c r="P20" s="363"/>
      <c r="Q20" s="364"/>
    </row>
    <row r="21" spans="1:17" s="21" customFormat="1" ht="13.5" thickBot="1">
      <c r="D21" s="362"/>
      <c r="E21" s="362"/>
      <c r="F21" s="362"/>
      <c r="G21" s="362"/>
      <c r="H21" s="362"/>
      <c r="I21" s="362"/>
      <c r="J21" s="362"/>
      <c r="K21" s="362"/>
      <c r="L21" s="362"/>
      <c r="M21" s="363"/>
      <c r="N21" s="363"/>
      <c r="O21" s="363"/>
      <c r="P21" s="363"/>
      <c r="Q21" s="364"/>
    </row>
    <row r="22" spans="1:17" s="21" customFormat="1" ht="14.1" hidden="1" customHeight="1">
      <c r="D22" s="363"/>
      <c r="E22" s="363"/>
      <c r="F22" s="363"/>
      <c r="G22" s="363"/>
      <c r="H22" s="363"/>
      <c r="I22" s="363"/>
      <c r="J22" s="363"/>
      <c r="K22" s="363"/>
      <c r="L22" s="362"/>
      <c r="M22" s="363"/>
      <c r="N22" s="363"/>
      <c r="O22" s="363"/>
      <c r="P22" s="363"/>
      <c r="Q22" s="364"/>
    </row>
    <row r="23" spans="1:17" s="21" customFormat="1" ht="14.1" hidden="1" customHeight="1" thickBot="1">
      <c r="A23" s="363"/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2"/>
      <c r="M23" s="363"/>
      <c r="N23" s="363"/>
      <c r="O23" s="363"/>
      <c r="P23" s="363"/>
      <c r="Q23" s="364"/>
    </row>
    <row r="24" spans="1:17" s="21" customFormat="1" ht="13.5" hidden="1" thickBot="1">
      <c r="A24" s="501"/>
      <c r="B24" s="501"/>
      <c r="C24" s="501"/>
      <c r="D24" s="372"/>
      <c r="E24" s="362"/>
      <c r="F24" s="362"/>
      <c r="G24" s="362"/>
      <c r="H24" s="362"/>
      <c r="I24" s="362"/>
      <c r="J24" s="362"/>
      <c r="K24" s="362"/>
      <c r="L24" s="362"/>
      <c r="M24" s="363"/>
      <c r="N24" s="363"/>
      <c r="O24" s="363"/>
      <c r="P24" s="363"/>
      <c r="Q24" s="364"/>
    </row>
    <row r="25" spans="1:17" s="21" customFormat="1" ht="14.1" hidden="1" customHeight="1">
      <c r="A25" s="366"/>
      <c r="B25" s="367"/>
      <c r="C25" s="367"/>
      <c r="D25" s="278"/>
      <c r="E25" s="278"/>
      <c r="F25" s="278"/>
      <c r="G25" s="278"/>
      <c r="H25" s="278"/>
      <c r="I25" s="278"/>
      <c r="J25" s="278"/>
      <c r="K25" s="278"/>
      <c r="L25" s="362"/>
      <c r="M25" s="109"/>
      <c r="N25" s="320"/>
      <c r="O25" s="109"/>
      <c r="P25" s="320"/>
      <c r="Q25" s="320"/>
    </row>
    <row r="26" spans="1:17" s="21" customFormat="1" ht="14.1" hidden="1" customHeight="1">
      <c r="A26" s="321"/>
      <c r="B26" s="323"/>
      <c r="C26" s="323"/>
      <c r="D26" s="359"/>
      <c r="E26" s="359"/>
      <c r="F26" s="359"/>
      <c r="G26" s="359"/>
      <c r="H26" s="359"/>
      <c r="I26" s="359"/>
      <c r="J26" s="359"/>
      <c r="K26" s="368"/>
      <c r="L26" s="362"/>
      <c r="M26" s="267"/>
      <c r="N26" s="267"/>
      <c r="O26" s="267"/>
      <c r="P26" s="267"/>
      <c r="Q26" s="267"/>
    </row>
    <row r="27" spans="1:17" s="21" customFormat="1" ht="14.1" hidden="1" customHeight="1">
      <c r="A27" s="321"/>
      <c r="B27" s="321"/>
      <c r="C27" s="321"/>
      <c r="D27" s="359"/>
      <c r="E27" s="359"/>
      <c r="F27" s="359"/>
      <c r="G27" s="359"/>
      <c r="H27" s="359"/>
      <c r="I27" s="359"/>
      <c r="J27" s="359"/>
      <c r="K27" s="368"/>
      <c r="L27" s="362"/>
      <c r="M27" s="359"/>
      <c r="N27" s="359"/>
      <c r="O27" s="359"/>
      <c r="P27" s="359"/>
      <c r="Q27" s="369"/>
    </row>
    <row r="28" spans="1:17" s="21" customFormat="1" ht="14.1" hidden="1" customHeight="1">
      <c r="A28" s="109"/>
      <c r="B28" s="321"/>
      <c r="C28" s="321"/>
      <c r="D28" s="370"/>
      <c r="E28" s="370"/>
      <c r="F28" s="370"/>
      <c r="G28" s="370"/>
      <c r="H28" s="370"/>
      <c r="I28" s="370"/>
      <c r="J28" s="370"/>
      <c r="K28" s="371"/>
      <c r="L28" s="362"/>
      <c r="M28" s="363"/>
      <c r="N28" s="363"/>
      <c r="O28" s="363"/>
      <c r="P28" s="363"/>
      <c r="Q28" s="364"/>
    </row>
    <row r="29" spans="1:17" s="21" customFormat="1" ht="14.1" hidden="1" customHeight="1" thickBot="1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2"/>
      <c r="M29" s="363"/>
      <c r="N29" s="363"/>
      <c r="O29" s="363"/>
      <c r="P29" s="363"/>
      <c r="Q29" s="364"/>
    </row>
    <row r="30" spans="1:17" s="21" customFormat="1" ht="21" customHeight="1" thickBot="1">
      <c r="A30" s="500" t="s">
        <v>289</v>
      </c>
      <c r="B30" s="500"/>
      <c r="C30" s="500"/>
      <c r="D30" s="365">
        <f>Block_B2!D192</f>
        <v>84</v>
      </c>
      <c r="E30" s="362"/>
      <c r="F30" s="362"/>
      <c r="G30" s="362"/>
      <c r="H30" s="362"/>
      <c r="I30" s="362"/>
      <c r="J30" s="362"/>
      <c r="K30" s="362"/>
      <c r="L30" s="362"/>
      <c r="M30" s="363"/>
      <c r="N30" s="363"/>
      <c r="O30" s="363"/>
      <c r="P30" s="363"/>
      <c r="Q30" s="364"/>
    </row>
    <row r="31" spans="1:17" s="21" customFormat="1" ht="14.1" customHeight="1">
      <c r="A31" s="366"/>
      <c r="B31" s="367"/>
      <c r="C31" s="367"/>
      <c r="D31" s="278"/>
      <c r="E31" s="278" t="s">
        <v>285</v>
      </c>
      <c r="F31" s="278" t="s">
        <v>286</v>
      </c>
      <c r="G31" s="278" t="s">
        <v>77</v>
      </c>
      <c r="H31" s="278" t="s">
        <v>78</v>
      </c>
      <c r="I31" s="278" t="s">
        <v>79</v>
      </c>
      <c r="J31" s="278" t="s">
        <v>80</v>
      </c>
      <c r="K31" s="278"/>
      <c r="L31" s="362"/>
      <c r="M31" s="109" t="s">
        <v>42</v>
      </c>
      <c r="N31" s="320"/>
      <c r="O31" s="109" t="s">
        <v>98</v>
      </c>
      <c r="P31" s="320"/>
      <c r="Q31" s="320"/>
    </row>
    <row r="32" spans="1:17" s="21" customFormat="1" ht="14.1" customHeight="1">
      <c r="A32" s="321" t="s">
        <v>194</v>
      </c>
      <c r="B32" s="321"/>
      <c r="C32" s="321"/>
      <c r="D32" s="359"/>
      <c r="E32" s="359">
        <v>0</v>
      </c>
      <c r="F32" s="359">
        <v>0</v>
      </c>
      <c r="G32" s="359">
        <f>Block_B2!D188</f>
        <v>18</v>
      </c>
      <c r="H32" s="359">
        <v>0</v>
      </c>
      <c r="I32" s="359">
        <f>Block_B2!F188</f>
        <v>60</v>
      </c>
      <c r="J32" s="359">
        <f>Block_B2!G188</f>
        <v>6</v>
      </c>
      <c r="K32" s="368"/>
      <c r="L32" s="362"/>
      <c r="M32" s="267" t="s">
        <v>35</v>
      </c>
      <c r="N32" s="267" t="s">
        <v>36</v>
      </c>
      <c r="O32" s="267" t="s">
        <v>35</v>
      </c>
      <c r="P32" s="267" t="s">
        <v>36</v>
      </c>
      <c r="Q32" s="267" t="s">
        <v>143</v>
      </c>
    </row>
    <row r="33" spans="1:17" s="21" customFormat="1" ht="14.1" customHeight="1">
      <c r="A33" s="321" t="s">
        <v>144</v>
      </c>
      <c r="B33" s="323"/>
      <c r="C33" s="323"/>
      <c r="D33" s="359"/>
      <c r="E33" s="359">
        <v>0</v>
      </c>
      <c r="F33" s="359">
        <v>0</v>
      </c>
      <c r="G33" s="359">
        <f>Block_B2!D189</f>
        <v>904</v>
      </c>
      <c r="H33" s="359">
        <v>0</v>
      </c>
      <c r="I33" s="359">
        <f>Block_B2!F189</f>
        <v>4420</v>
      </c>
      <c r="J33" s="359">
        <f>Block_B2!G189</f>
        <v>546</v>
      </c>
      <c r="K33" s="368"/>
      <c r="L33" s="362"/>
      <c r="M33" s="359">
        <f>Block_B2!J189</f>
        <v>5870</v>
      </c>
      <c r="N33" s="359">
        <f>Block_B2!K189</f>
        <v>63184.679999999986</v>
      </c>
      <c r="O33" s="359">
        <f>Block_B2!L189</f>
        <v>7346</v>
      </c>
      <c r="P33" s="359">
        <f>Block_B2!M189</f>
        <v>79072.343999999997</v>
      </c>
      <c r="Q33" s="369">
        <f>N33/P33</f>
        <v>0.79907432616389862</v>
      </c>
    </row>
    <row r="34" spans="1:17" s="21" customFormat="1" ht="14.1" customHeight="1">
      <c r="A34" s="109" t="s">
        <v>287</v>
      </c>
      <c r="B34" s="321"/>
      <c r="C34" s="321"/>
      <c r="D34" s="370"/>
      <c r="E34" s="370">
        <f>E32/SUM(E32:K32)</f>
        <v>0</v>
      </c>
      <c r="F34" s="370">
        <f>F32/SUM(E32:K32)</f>
        <v>0</v>
      </c>
      <c r="G34" s="370">
        <f>G32/SUM(E32:K32)</f>
        <v>0.21428571428571427</v>
      </c>
      <c r="H34" s="370">
        <f>H32/SUM(E32:K32)</f>
        <v>0</v>
      </c>
      <c r="I34" s="370">
        <f>I32/SUM(E32:J32)</f>
        <v>0.7142857142857143</v>
      </c>
      <c r="J34" s="370">
        <f>J32/SUM(E32:K32)</f>
        <v>7.1428571428571425E-2</v>
      </c>
      <c r="K34" s="371"/>
      <c r="L34" s="362"/>
      <c r="M34" s="363"/>
      <c r="N34" s="363"/>
      <c r="O34" s="363"/>
      <c r="P34" s="363"/>
      <c r="Q34" s="364"/>
    </row>
    <row r="35" spans="1:17" s="21" customFormat="1" ht="14.1" customHeight="1">
      <c r="A35" s="363"/>
      <c r="B35" s="363"/>
      <c r="C35" s="363"/>
      <c r="D35" s="363"/>
      <c r="F35" s="363"/>
      <c r="G35" s="363"/>
      <c r="H35" s="363"/>
      <c r="I35" s="363"/>
      <c r="J35" s="363"/>
      <c r="K35" s="363"/>
      <c r="L35" s="362"/>
      <c r="M35" s="363"/>
      <c r="N35" s="363"/>
      <c r="O35" s="363"/>
      <c r="P35" s="363"/>
      <c r="Q35" s="364"/>
    </row>
    <row r="36" spans="1:17" s="21" customFormat="1" ht="14.1" customHeight="1">
      <c r="A36" s="363"/>
      <c r="B36" s="363"/>
      <c r="C36" s="363"/>
      <c r="D36" s="363"/>
      <c r="F36" s="363"/>
      <c r="G36" s="363"/>
      <c r="H36" s="363"/>
      <c r="I36" s="363"/>
      <c r="J36" s="363"/>
      <c r="K36" s="363"/>
      <c r="L36" s="362"/>
      <c r="M36" s="363"/>
      <c r="N36" s="363"/>
      <c r="O36" s="363"/>
      <c r="P36" s="363"/>
      <c r="Q36" s="364"/>
    </row>
    <row r="37" spans="1:17" s="21" customFormat="1" ht="14.1" customHeight="1">
      <c r="A37" s="363"/>
      <c r="B37" s="363"/>
      <c r="C37" s="363"/>
      <c r="D37" s="363"/>
      <c r="F37" s="363"/>
      <c r="G37" s="363"/>
      <c r="H37" s="363"/>
      <c r="I37" s="363"/>
      <c r="J37" s="363"/>
      <c r="K37" s="363"/>
      <c r="L37" s="362"/>
      <c r="M37" s="363"/>
      <c r="N37" s="363"/>
      <c r="O37" s="363"/>
      <c r="P37" s="363"/>
      <c r="Q37" s="364"/>
    </row>
    <row r="38" spans="1:17" s="21" customFormat="1" ht="13.5" customHeight="1">
      <c r="L38" s="20"/>
      <c r="M38" s="80"/>
      <c r="N38" s="80"/>
      <c r="O38" s="80"/>
      <c r="P38" s="80"/>
      <c r="Q38" s="80"/>
    </row>
    <row r="39" spans="1:17" ht="12.75" thickBot="1">
      <c r="A39" s="2"/>
      <c r="B39" s="2"/>
      <c r="C39" s="2"/>
      <c r="D39" s="2"/>
      <c r="F39" s="2"/>
      <c r="G39" s="2"/>
      <c r="H39" s="2"/>
      <c r="I39" s="2"/>
      <c r="J39" s="2"/>
      <c r="K39" s="2"/>
      <c r="L39" s="2"/>
    </row>
    <row r="40" spans="1:17" ht="18.75" thickBot="1">
      <c r="A40" s="499" t="s">
        <v>290</v>
      </c>
      <c r="B40" s="499"/>
      <c r="C40" s="499"/>
      <c r="D40" s="2"/>
      <c r="F40" s="2"/>
      <c r="G40" s="2"/>
      <c r="H40" s="2"/>
      <c r="I40" s="2"/>
      <c r="J40" s="2"/>
      <c r="K40" s="2"/>
      <c r="L40" s="2"/>
    </row>
    <row r="41" spans="1:17">
      <c r="A41" s="2"/>
      <c r="B41" s="2"/>
      <c r="C41" s="2"/>
      <c r="D41" s="2"/>
      <c r="F41" s="2"/>
      <c r="G41" s="2"/>
      <c r="H41" s="2"/>
      <c r="I41" s="2"/>
      <c r="J41" s="2"/>
      <c r="K41" s="2"/>
      <c r="L41" s="2"/>
    </row>
    <row r="42" spans="1:17" ht="15">
      <c r="A42" s="366"/>
      <c r="B42" s="367"/>
      <c r="C42" s="367"/>
      <c r="D42" s="278"/>
      <c r="E42" s="278" t="s">
        <v>285</v>
      </c>
      <c r="F42" s="278" t="s">
        <v>286</v>
      </c>
      <c r="G42" s="278" t="s">
        <v>77</v>
      </c>
      <c r="H42" s="278" t="s">
        <v>78</v>
      </c>
      <c r="I42" s="278" t="s">
        <v>79</v>
      </c>
      <c r="J42" s="278" t="s">
        <v>80</v>
      </c>
      <c r="K42" s="278" t="s">
        <v>148</v>
      </c>
      <c r="L42" s="2"/>
      <c r="M42" s="109" t="s">
        <v>42</v>
      </c>
      <c r="N42" s="320"/>
      <c r="O42" s="109" t="s">
        <v>98</v>
      </c>
      <c r="Q42" s="320"/>
    </row>
    <row r="43" spans="1:17" ht="15">
      <c r="A43" s="321" t="s">
        <v>194</v>
      </c>
      <c r="B43" s="321"/>
      <c r="C43" s="321"/>
      <c r="D43" s="359"/>
      <c r="E43" s="359">
        <f t="shared" ref="E43:K44" si="0">E18+E12+E32</f>
        <v>0</v>
      </c>
      <c r="F43" s="359">
        <f t="shared" si="0"/>
        <v>0</v>
      </c>
      <c r="G43" s="359">
        <f t="shared" si="0"/>
        <v>37</v>
      </c>
      <c r="H43" s="359">
        <f t="shared" si="0"/>
        <v>0</v>
      </c>
      <c r="I43" s="359">
        <f t="shared" si="0"/>
        <v>111</v>
      </c>
      <c r="J43" s="359">
        <f t="shared" si="0"/>
        <v>19</v>
      </c>
      <c r="K43" s="359">
        <f t="shared" si="0"/>
        <v>1</v>
      </c>
      <c r="L43" s="2"/>
      <c r="M43" s="267" t="s">
        <v>35</v>
      </c>
      <c r="N43" s="267" t="s">
        <v>36</v>
      </c>
      <c r="O43" s="267" t="s">
        <v>35</v>
      </c>
      <c r="P43" s="267" t="s">
        <v>36</v>
      </c>
      <c r="Q43" s="267" t="s">
        <v>143</v>
      </c>
    </row>
    <row r="44" spans="1:17" ht="12.75" customHeight="1">
      <c r="A44" s="321" t="s">
        <v>144</v>
      </c>
      <c r="B44" s="323"/>
      <c r="C44" s="323"/>
      <c r="D44" s="359"/>
      <c r="E44" s="359">
        <f t="shared" si="0"/>
        <v>0</v>
      </c>
      <c r="F44" s="359">
        <f t="shared" si="0"/>
        <v>0</v>
      </c>
      <c r="G44" s="359">
        <f t="shared" si="0"/>
        <v>1890</v>
      </c>
      <c r="H44" s="359">
        <f t="shared" si="0"/>
        <v>0</v>
      </c>
      <c r="I44" s="359">
        <f t="shared" si="0"/>
        <v>8204</v>
      </c>
      <c r="J44" s="359">
        <f t="shared" si="0"/>
        <v>1842</v>
      </c>
      <c r="K44" s="359">
        <f t="shared" si="0"/>
        <v>104</v>
      </c>
      <c r="L44" s="2"/>
      <c r="M44" s="359">
        <f>M19+M13+M33</f>
        <v>12040</v>
      </c>
      <c r="N44" s="359">
        <f>N19+N13+N33</f>
        <v>129598.56</v>
      </c>
      <c r="O44" s="359">
        <f>O19+O13+O33</f>
        <v>15100</v>
      </c>
      <c r="P44" s="359">
        <f>P19+P13+P33</f>
        <v>162536.39999999997</v>
      </c>
      <c r="Q44" s="369">
        <f>N44/P44</f>
        <v>0.79735099337748361</v>
      </c>
    </row>
    <row r="45" spans="1:17" ht="12.75" customHeight="1">
      <c r="A45" s="109" t="s">
        <v>287</v>
      </c>
      <c r="B45" s="321"/>
      <c r="C45" s="321"/>
      <c r="D45" s="370"/>
      <c r="E45" s="370">
        <f>E43/SUM(E43:K43)</f>
        <v>0</v>
      </c>
      <c r="F45" s="370">
        <f>F43/SUM(E43:K43)</f>
        <v>0</v>
      </c>
      <c r="G45" s="370">
        <f>G43/SUM(E43:K43)</f>
        <v>0.22023809523809523</v>
      </c>
      <c r="H45" s="370">
        <f>H43/SUM(E43:K43)</f>
        <v>0</v>
      </c>
      <c r="I45" s="370">
        <f>I43/SUM(E43:K43)</f>
        <v>0.6607142857142857</v>
      </c>
      <c r="J45" s="370">
        <f>J43/SUM(E43:K43)</f>
        <v>0.1130952380952381</v>
      </c>
      <c r="K45" s="370">
        <f>K43/SUM(F43:L43)</f>
        <v>5.9523809523809521E-3</v>
      </c>
      <c r="L45" s="2"/>
      <c r="M45" s="113"/>
      <c r="O45" s="113"/>
      <c r="P45" s="113"/>
      <c r="Q45" s="373"/>
    </row>
    <row r="46" spans="1:17" ht="12.75" customHeight="1">
      <c r="A46" s="113"/>
      <c r="B46" s="113"/>
      <c r="C46" s="113"/>
      <c r="D46" s="374"/>
      <c r="E46" s="374"/>
      <c r="F46" s="374"/>
      <c r="G46" s="374"/>
      <c r="H46" s="374"/>
      <c r="I46" s="374"/>
      <c r="J46" s="374"/>
      <c r="K46" s="374"/>
      <c r="L46" s="113"/>
      <c r="M46" s="113"/>
      <c r="N46" s="113"/>
      <c r="O46" s="113"/>
      <c r="P46" s="113"/>
      <c r="Q46" s="113"/>
    </row>
    <row r="47" spans="1:17" ht="12.75" customHeight="1" thickBot="1">
      <c r="A47" s="113"/>
      <c r="B47" s="113"/>
      <c r="C47" s="113"/>
      <c r="D47" s="375"/>
      <c r="E47" s="375"/>
      <c r="F47" s="375"/>
      <c r="G47" s="375"/>
      <c r="H47" s="375"/>
      <c r="I47" s="375"/>
      <c r="J47" s="375"/>
      <c r="K47" s="375"/>
      <c r="L47" s="113"/>
      <c r="M47" s="113"/>
      <c r="N47" s="113"/>
      <c r="O47" s="113"/>
      <c r="P47" s="113"/>
      <c r="Q47" s="113"/>
    </row>
    <row r="48" spans="1:17" ht="21" thickBot="1">
      <c r="A48" s="282" t="s">
        <v>145</v>
      </c>
      <c r="B48" s="282"/>
      <c r="C48" s="282"/>
      <c r="D48" s="376">
        <f>SUM(D10,D16,D30)</f>
        <v>168</v>
      </c>
      <c r="E48" s="2"/>
      <c r="F48" s="2"/>
      <c r="G48" s="2"/>
      <c r="H48" s="2"/>
      <c r="I48" s="2"/>
      <c r="J48" s="2"/>
      <c r="K48" s="2"/>
      <c r="L48" s="2"/>
    </row>
    <row r="49" spans="1:12" ht="14.25">
      <c r="A49" s="113"/>
      <c r="B49" s="113"/>
      <c r="C49" s="113"/>
      <c r="D49" s="2"/>
      <c r="E49" s="2"/>
      <c r="F49" s="2"/>
      <c r="G49" s="2"/>
      <c r="H49" s="2"/>
      <c r="I49" s="2"/>
      <c r="J49" s="2"/>
      <c r="K49" s="2"/>
      <c r="L49" s="2"/>
    </row>
    <row r="50" spans="1:12" ht="15" thickBot="1">
      <c r="A50" s="113"/>
      <c r="B50" s="113"/>
      <c r="C50" s="113"/>
      <c r="D50" s="2"/>
      <c r="E50" s="2"/>
      <c r="F50" s="2"/>
      <c r="G50" s="2"/>
      <c r="H50" s="2"/>
      <c r="I50" s="2"/>
      <c r="J50" s="2"/>
      <c r="K50" s="2"/>
      <c r="L50" s="2"/>
    </row>
    <row r="51" spans="1:12" ht="24" thickBot="1">
      <c r="A51" s="502" t="s">
        <v>291</v>
      </c>
      <c r="B51" s="502"/>
      <c r="C51" s="502"/>
      <c r="D51" s="502"/>
      <c r="E51" s="2"/>
      <c r="F51" s="2"/>
      <c r="G51" s="2"/>
      <c r="H51" s="2"/>
      <c r="I51" s="2"/>
      <c r="J51" s="2"/>
      <c r="K51" s="2"/>
      <c r="L51" s="2"/>
    </row>
    <row r="52" spans="1:12" ht="18">
      <c r="A52" s="377"/>
      <c r="B52"/>
      <c r="C52"/>
      <c r="D52" s="2"/>
      <c r="E52" s="2"/>
      <c r="F52" s="2"/>
      <c r="G52" s="2"/>
      <c r="H52" s="2"/>
      <c r="I52" s="2"/>
      <c r="J52" s="2"/>
      <c r="K52" s="2"/>
      <c r="L52" s="2"/>
    </row>
    <row r="53" spans="1:12" ht="18" customHeight="1">
      <c r="A53" s="378" t="s">
        <v>292</v>
      </c>
      <c r="B53" s="379"/>
      <c r="C53" s="380" t="s">
        <v>293</v>
      </c>
      <c r="D53" s="381" t="s">
        <v>294</v>
      </c>
      <c r="E53" s="380" t="s">
        <v>295</v>
      </c>
      <c r="F53" s="2"/>
      <c r="G53" s="2"/>
      <c r="H53" s="2"/>
      <c r="I53" s="2"/>
      <c r="J53" s="2"/>
      <c r="K53" s="2"/>
      <c r="L53" s="2"/>
    </row>
    <row r="54" spans="1:12" ht="18" customHeight="1">
      <c r="A54" s="382" t="s">
        <v>285</v>
      </c>
      <c r="B54" s="383"/>
      <c r="C54" s="384">
        <f>SUM(E43)</f>
        <v>0</v>
      </c>
      <c r="D54" s="385">
        <f>SUM(C54*2)</f>
        <v>0</v>
      </c>
      <c r="E54" s="386">
        <f>C54/D48</f>
        <v>0</v>
      </c>
      <c r="F54" s="2"/>
      <c r="G54" s="2"/>
      <c r="H54" s="2"/>
      <c r="I54" s="2"/>
      <c r="J54" s="2"/>
      <c r="K54" s="2"/>
      <c r="L54" s="2"/>
    </row>
    <row r="55" spans="1:12" ht="18" customHeight="1">
      <c r="A55" s="387" t="s">
        <v>286</v>
      </c>
      <c r="B55" s="237"/>
      <c r="C55" s="388">
        <f>SUM(F43)</f>
        <v>0</v>
      </c>
      <c r="D55" s="389">
        <f>SUM(C55*2)</f>
        <v>0</v>
      </c>
      <c r="E55" s="390">
        <f>C55/D48</f>
        <v>0</v>
      </c>
      <c r="F55" s="2"/>
      <c r="G55" s="2"/>
      <c r="H55" s="2"/>
      <c r="I55" s="2"/>
      <c r="J55" s="2"/>
      <c r="K55" s="2"/>
      <c r="L55" s="2"/>
    </row>
    <row r="56" spans="1:12" ht="18" customHeight="1">
      <c r="A56" s="387" t="s">
        <v>77</v>
      </c>
      <c r="B56" s="237"/>
      <c r="C56" s="388">
        <f>SUM(G43)</f>
        <v>37</v>
      </c>
      <c r="D56" s="389">
        <f>SUM(C56*2)</f>
        <v>74</v>
      </c>
      <c r="E56" s="390">
        <f>C56/D48</f>
        <v>0.22023809523809523</v>
      </c>
      <c r="F56" s="2"/>
      <c r="G56" s="2"/>
      <c r="H56" s="2"/>
      <c r="I56" s="2"/>
      <c r="J56" s="2"/>
      <c r="K56" s="2"/>
      <c r="L56" s="2"/>
    </row>
    <row r="57" spans="1:12" ht="18" customHeight="1">
      <c r="A57" s="387" t="s">
        <v>78</v>
      </c>
      <c r="B57" s="237"/>
      <c r="C57" s="388">
        <f>SUM(H43)</f>
        <v>0</v>
      </c>
      <c r="D57" s="389">
        <f>SUM(C57*2)</f>
        <v>0</v>
      </c>
      <c r="E57" s="390">
        <f>C57/D48</f>
        <v>0</v>
      </c>
      <c r="F57" s="2"/>
      <c r="G57" s="2"/>
      <c r="H57" s="2"/>
      <c r="I57" s="2"/>
      <c r="J57" s="2"/>
      <c r="K57" s="2"/>
      <c r="L57" s="2"/>
    </row>
    <row r="58" spans="1:12" ht="18" customHeight="1">
      <c r="A58" s="387" t="s">
        <v>79</v>
      </c>
      <c r="B58" s="237"/>
      <c r="C58" s="388">
        <f>SUM(I43)</f>
        <v>111</v>
      </c>
      <c r="D58" s="389">
        <f>SUM(C58*3)</f>
        <v>333</v>
      </c>
      <c r="E58" s="390">
        <f>C58/D48</f>
        <v>0.6607142857142857</v>
      </c>
      <c r="F58" s="2"/>
      <c r="G58" s="2"/>
      <c r="H58" s="2"/>
      <c r="I58" s="2"/>
      <c r="J58" s="2"/>
      <c r="K58" s="2"/>
      <c r="L58" s="2"/>
    </row>
    <row r="59" spans="1:12" ht="18" customHeight="1">
      <c r="A59" s="391" t="s">
        <v>80</v>
      </c>
      <c r="B59" s="251"/>
      <c r="C59" s="392">
        <f>SUM(J43)</f>
        <v>19</v>
      </c>
      <c r="D59" s="393">
        <f>SUM(C59*4)</f>
        <v>76</v>
      </c>
      <c r="E59" s="394">
        <f>C59/D48</f>
        <v>0.1130952380952381</v>
      </c>
      <c r="F59" s="2"/>
      <c r="G59" s="2"/>
      <c r="H59" s="2"/>
      <c r="I59" s="2"/>
      <c r="J59" s="2"/>
      <c r="K59" s="2"/>
      <c r="L59" s="2"/>
    </row>
    <row r="60" spans="1:12" ht="18" customHeight="1">
      <c r="A60" s="387" t="s">
        <v>148</v>
      </c>
      <c r="B60" s="246"/>
      <c r="C60" s="392">
        <f>SUM(K43)</f>
        <v>1</v>
      </c>
      <c r="D60" s="395">
        <f>SUM(C60*6)</f>
        <v>6</v>
      </c>
      <c r="E60" s="394">
        <f>C60/D48</f>
        <v>5.9523809523809521E-3</v>
      </c>
      <c r="F60" s="2"/>
      <c r="G60" s="2"/>
      <c r="H60" s="2"/>
      <c r="I60" s="2"/>
      <c r="J60" s="2"/>
      <c r="K60" s="2"/>
      <c r="L60" s="2"/>
    </row>
    <row r="61" spans="1:12">
      <c r="A61" s="396" t="s">
        <v>33</v>
      </c>
      <c r="B61" s="397"/>
      <c r="C61" s="398">
        <f>SUM(C54:C60)</f>
        <v>168</v>
      </c>
      <c r="D61" s="399">
        <f>SUM(D54:D60)</f>
        <v>489</v>
      </c>
      <c r="E61" s="400">
        <f>SUM(E54:E60)</f>
        <v>1</v>
      </c>
      <c r="F61" s="2"/>
      <c r="G61" s="2"/>
      <c r="H61" s="2"/>
      <c r="I61" s="2"/>
      <c r="J61" s="2"/>
      <c r="K61" s="2"/>
      <c r="L61" s="280"/>
    </row>
    <row r="62" spans="1:12" ht="12.75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 t="s">
        <v>296</v>
      </c>
      <c r="L62" s="2"/>
    </row>
    <row r="63" spans="1:12" ht="18.75" thickBot="1">
      <c r="A63" s="499" t="s">
        <v>297</v>
      </c>
      <c r="B63" s="499"/>
      <c r="C63" s="499"/>
    </row>
    <row r="64" spans="1:12">
      <c r="E64" s="159"/>
    </row>
    <row r="66" spans="1:15">
      <c r="C66" s="417" t="s">
        <v>308</v>
      </c>
      <c r="D66" s="401" t="s">
        <v>299</v>
      </c>
    </row>
    <row r="67" spans="1:15">
      <c r="A67" s="402" t="s">
        <v>309</v>
      </c>
      <c r="B67" s="403"/>
      <c r="C67" s="404">
        <f>SUM(E76,M76)</f>
        <v>168</v>
      </c>
      <c r="D67" s="404">
        <f>SUM(O76,G76)</f>
        <v>489</v>
      </c>
    </row>
    <row r="69" spans="1:15">
      <c r="A69" s="421" t="s">
        <v>310</v>
      </c>
      <c r="B69" s="119"/>
      <c r="C69" s="119" t="s">
        <v>300</v>
      </c>
      <c r="D69" s="119" t="s">
        <v>292</v>
      </c>
      <c r="E69" s="405" t="s">
        <v>301</v>
      </c>
      <c r="F69" s="118" t="s">
        <v>302</v>
      </c>
      <c r="G69" s="422" t="s">
        <v>303</v>
      </c>
      <c r="I69" s="504" t="s">
        <v>311</v>
      </c>
      <c r="J69" s="504"/>
      <c r="K69" s="117" t="s">
        <v>300</v>
      </c>
      <c r="L69" s="119" t="s">
        <v>34</v>
      </c>
      <c r="M69" s="405" t="s">
        <v>301</v>
      </c>
      <c r="N69" s="118" t="s">
        <v>302</v>
      </c>
      <c r="O69" s="422" t="s">
        <v>303</v>
      </c>
    </row>
    <row r="70" spans="1:15">
      <c r="A70" s="423"/>
      <c r="B70" s="174"/>
      <c r="C70" s="174" t="s">
        <v>312</v>
      </c>
      <c r="D70" s="174" t="s">
        <v>146</v>
      </c>
      <c r="E70" s="406" t="s">
        <v>298</v>
      </c>
      <c r="F70" s="407" t="s">
        <v>304</v>
      </c>
      <c r="G70" s="407" t="s">
        <v>313</v>
      </c>
      <c r="I70" s="504"/>
      <c r="J70" s="504"/>
      <c r="K70" s="127" t="s">
        <v>314</v>
      </c>
      <c r="L70" s="174" t="s">
        <v>146</v>
      </c>
      <c r="M70" s="406" t="s">
        <v>298</v>
      </c>
      <c r="N70" s="407" t="s">
        <v>304</v>
      </c>
      <c r="O70" s="407" t="s">
        <v>313</v>
      </c>
    </row>
    <row r="71" spans="1:15">
      <c r="A71" s="510"/>
      <c r="B71" s="393"/>
      <c r="C71" s="393"/>
      <c r="D71" s="393"/>
      <c r="E71" s="393"/>
      <c r="F71" s="389"/>
      <c r="G71" s="389"/>
      <c r="I71" s="505"/>
      <c r="J71" s="505"/>
      <c r="K71" s="393"/>
      <c r="L71" s="393"/>
      <c r="M71" s="393"/>
      <c r="N71" s="389"/>
      <c r="O71" s="389"/>
    </row>
    <row r="72" spans="1:15">
      <c r="A72" s="385" t="s">
        <v>315</v>
      </c>
      <c r="B72" s="420"/>
      <c r="C72" s="408">
        <v>0.15</v>
      </c>
      <c r="D72" s="411">
        <f>E72/C79</f>
        <v>0.24</v>
      </c>
      <c r="E72" s="445">
        <f>SUM(Block_A!D76,Block_A!D67,Block_A!D58,Block_A!D49,Block_A!D40,Block_A!D31)+Block_B1!D135</f>
        <v>18</v>
      </c>
      <c r="F72" s="409">
        <f>G72/E79</f>
        <v>0.16289592760180996</v>
      </c>
      <c r="G72" s="385">
        <f>SUM(E72*2)</f>
        <v>36</v>
      </c>
      <c r="I72" s="506" t="s">
        <v>315</v>
      </c>
      <c r="J72" s="506"/>
      <c r="K72" s="408">
        <v>0.45</v>
      </c>
      <c r="L72" s="411">
        <f>M72/K79</f>
        <v>0.20430107526881722</v>
      </c>
      <c r="M72" s="384">
        <f>SUM(Block_A!D85)+Block_B2!D188</f>
        <v>19</v>
      </c>
      <c r="N72" s="409">
        <f>O72/M79</f>
        <v>0.1417910447761194</v>
      </c>
      <c r="O72" s="385">
        <f>SUM(M72*2)</f>
        <v>38</v>
      </c>
    </row>
    <row r="73" spans="1:15">
      <c r="A73" s="389" t="s">
        <v>305</v>
      </c>
      <c r="C73" s="410">
        <v>0.45</v>
      </c>
      <c r="D73" s="411">
        <f>E73/C79</f>
        <v>0.6</v>
      </c>
      <c r="E73" s="446">
        <f>SUM(Block_A!F76,Block_A!F67,Block_A!F58,Block_A!F49,Block_A!F40,Block_A!F31)+Block_B1!F135</f>
        <v>45</v>
      </c>
      <c r="F73" s="412">
        <f>G73/E79</f>
        <v>0.61085972850678738</v>
      </c>
      <c r="G73" s="389">
        <f>SUM(E73*3)</f>
        <v>135</v>
      </c>
      <c r="I73" s="507" t="s">
        <v>316</v>
      </c>
      <c r="J73" s="507"/>
      <c r="K73" s="410">
        <v>0.45</v>
      </c>
      <c r="L73" s="411">
        <f>M73/K79</f>
        <v>0.70967741935483875</v>
      </c>
      <c r="M73" s="388">
        <f>SUM(Block_A!F95,Block_A!F85)+Block_B2!F188</f>
        <v>66</v>
      </c>
      <c r="N73" s="412">
        <f>O73/M79</f>
        <v>0.73880597014925375</v>
      </c>
      <c r="O73" s="389">
        <f>SUM(M73*3)</f>
        <v>198</v>
      </c>
    </row>
    <row r="74" spans="1:15">
      <c r="A74" s="393" t="s">
        <v>306</v>
      </c>
      <c r="B74" s="413"/>
      <c r="C74" s="414">
        <v>0.3</v>
      </c>
      <c r="D74" s="424">
        <f>E74/C79</f>
        <v>0.14666666666666667</v>
      </c>
      <c r="E74" s="447">
        <f>SUM(Block_A!G49,Block_A!G40,Block_A!G31)+Block_B1!G135</f>
        <v>11</v>
      </c>
      <c r="F74" s="415">
        <f>G74/E79</f>
        <v>0.19909502262443438</v>
      </c>
      <c r="G74" s="393">
        <f>SUM(E74*4)</f>
        <v>44</v>
      </c>
      <c r="I74" s="507" t="s">
        <v>306</v>
      </c>
      <c r="J74" s="507"/>
      <c r="K74" s="410">
        <v>0.1</v>
      </c>
      <c r="L74" s="411">
        <f>M74/K79</f>
        <v>8.6021505376344093E-2</v>
      </c>
      <c r="M74" s="388">
        <f>SUM(Block_A!G95)+Block_B2!G188</f>
        <v>8</v>
      </c>
      <c r="N74" s="412">
        <f>O74/M79</f>
        <v>0.11940298507462686</v>
      </c>
      <c r="O74" s="389">
        <f>SUM(M74*4)</f>
        <v>32</v>
      </c>
    </row>
    <row r="75" spans="1:15">
      <c r="A75" s="393" t="s">
        <v>317</v>
      </c>
      <c r="B75" s="413"/>
      <c r="C75" s="414">
        <v>0.1</v>
      </c>
      <c r="D75" s="424">
        <f>E75/C79</f>
        <v>1.3333333333333334E-2</v>
      </c>
      <c r="E75" s="393">
        <v>1</v>
      </c>
      <c r="F75" s="415">
        <f>G75/E79</f>
        <v>2.7149321266968326E-2</v>
      </c>
      <c r="G75" s="393">
        <f>SUM(E75*6)</f>
        <v>6</v>
      </c>
      <c r="I75" s="393"/>
      <c r="J75" s="393"/>
      <c r="K75" s="414"/>
      <c r="L75" s="424"/>
      <c r="M75" s="393"/>
      <c r="N75" s="415"/>
      <c r="O75" s="393"/>
    </row>
    <row r="76" spans="1:15">
      <c r="A76" s="404" t="s">
        <v>293</v>
      </c>
      <c r="B76" s="425"/>
      <c r="C76" s="416">
        <v>1</v>
      </c>
      <c r="D76" s="416">
        <f>SUM(D72:D75)</f>
        <v>0.99999999999999989</v>
      </c>
      <c r="E76" s="404">
        <f>SUM(E72:E75)</f>
        <v>75</v>
      </c>
      <c r="F76" s="426">
        <f>SUM(F72:F75)</f>
        <v>1</v>
      </c>
      <c r="G76" s="404">
        <f>SUM(G72:G75)</f>
        <v>221</v>
      </c>
      <c r="I76" s="508" t="s">
        <v>293</v>
      </c>
      <c r="J76" s="508"/>
      <c r="K76" s="416">
        <v>1</v>
      </c>
      <c r="L76" s="416">
        <f>SUM(L72:L74)</f>
        <v>1</v>
      </c>
      <c r="M76" s="404">
        <f>SUM(M72:M74)</f>
        <v>93</v>
      </c>
      <c r="N76" s="426">
        <f>SUM(N72:N74)</f>
        <v>1</v>
      </c>
      <c r="O76" s="404">
        <f>SUM(O72:O74)</f>
        <v>268</v>
      </c>
    </row>
    <row r="78" spans="1:15">
      <c r="C78" s="401" t="s">
        <v>308</v>
      </c>
      <c r="D78" s="401" t="s">
        <v>307</v>
      </c>
      <c r="E78" s="401" t="s">
        <v>299</v>
      </c>
      <c r="F78" s="401" t="s">
        <v>302</v>
      </c>
      <c r="K78" s="401" t="s">
        <v>308</v>
      </c>
      <c r="L78" s="401" t="s">
        <v>307</v>
      </c>
      <c r="M78" s="401" t="s">
        <v>299</v>
      </c>
      <c r="N78" s="401" t="s">
        <v>302</v>
      </c>
    </row>
    <row r="79" spans="1:15">
      <c r="A79" s="427" t="s">
        <v>310</v>
      </c>
      <c r="B79" s="403"/>
      <c r="C79" s="419">
        <f>E76</f>
        <v>75</v>
      </c>
      <c r="D79" s="418">
        <f>C79/C67</f>
        <v>0.44642857142857145</v>
      </c>
      <c r="E79" s="419">
        <f>G76</f>
        <v>221</v>
      </c>
      <c r="F79" s="418">
        <f>E79/D67</f>
        <v>0.45194274028629855</v>
      </c>
      <c r="I79" s="503" t="s">
        <v>318</v>
      </c>
      <c r="J79" s="503"/>
      <c r="K79" s="419">
        <f>M76</f>
        <v>93</v>
      </c>
      <c r="L79" s="418">
        <f>K79/C67</f>
        <v>0.5535714285714286</v>
      </c>
      <c r="M79" s="419">
        <f>O76</f>
        <v>268</v>
      </c>
      <c r="N79" s="418">
        <f>M79/D67</f>
        <v>0.54805725971370145</v>
      </c>
    </row>
    <row r="82" spans="1:12">
      <c r="A82" s="54" t="s">
        <v>20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12">
      <c r="A83" s="55" t="s">
        <v>21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1:12">
      <c r="A84" s="55" t="s">
        <v>22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</row>
    <row r="85" spans="1:12">
      <c r="A85" s="55" t="s">
        <v>23</v>
      </c>
      <c r="B85" s="54"/>
      <c r="C85" s="54"/>
      <c r="D85" s="54"/>
      <c r="E85" s="54"/>
    </row>
    <row r="86" spans="1:12">
      <c r="A86" s="54" t="s">
        <v>24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2">
      <c r="A87" s="56" t="s">
        <v>25</v>
      </c>
      <c r="B87" s="428"/>
      <c r="C87" s="428"/>
      <c r="D87" s="428"/>
      <c r="E87" s="428"/>
      <c r="F87" s="428"/>
      <c r="G87" s="428"/>
      <c r="H87" s="428"/>
      <c r="I87" s="428"/>
      <c r="J87" s="428"/>
      <c r="K87" s="428"/>
      <c r="L87" s="428"/>
    </row>
    <row r="88" spans="1:12">
      <c r="A88" s="54" t="s">
        <v>26</v>
      </c>
    </row>
    <row r="89" spans="1:12">
      <c r="A89" s="55" t="s">
        <v>21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116" spans="7:7">
      <c r="G116" s="411" t="e">
        <f>SUM(G86,G98,G34,,G74,#REF!,#REF!,G58,G46,G22,G110)</f>
        <v>#REF!</v>
      </c>
    </row>
    <row r="126" spans="7:7">
      <c r="G126" s="14">
        <v>93</v>
      </c>
    </row>
    <row r="127" spans="7:7">
      <c r="G127" s="14">
        <v>87</v>
      </c>
    </row>
  </sheetData>
  <mergeCells count="19">
    <mergeCell ref="I79:J79"/>
    <mergeCell ref="I69:J70"/>
    <mergeCell ref="I71:J71"/>
    <mergeCell ref="I72:J72"/>
    <mergeCell ref="I73:J73"/>
    <mergeCell ref="I74:J74"/>
    <mergeCell ref="I76:J76"/>
    <mergeCell ref="A63:C63"/>
    <mergeCell ref="A2:P2"/>
    <mergeCell ref="A3:P3"/>
    <mergeCell ref="N5:S5"/>
    <mergeCell ref="P6:Q6"/>
    <mergeCell ref="A8:Q8"/>
    <mergeCell ref="A10:C10"/>
    <mergeCell ref="A16:C16"/>
    <mergeCell ref="A24:C24"/>
    <mergeCell ref="A30:C30"/>
    <mergeCell ref="A40:C40"/>
    <mergeCell ref="A51:D51"/>
  </mergeCells>
  <printOptions horizontalCentered="1"/>
  <pageMargins left="0.74803149606299213" right="0.74803149606299213" top="0.39370078740157505" bottom="0.39370078740157505" header="0.39370078740157505" footer="0.39370078740157505"/>
  <pageSetup paperSize="9" scale="4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All</vt:lpstr>
      <vt:lpstr>Block_A</vt:lpstr>
      <vt:lpstr>Block_B1</vt:lpstr>
      <vt:lpstr>Block_B2</vt:lpstr>
      <vt:lpstr>TOTALs</vt:lpstr>
      <vt:lpstr>All!Print_Area</vt:lpstr>
      <vt:lpstr>Block_A!Print_Area</vt:lpstr>
      <vt:lpstr>Block_B1!Print_Area</vt:lpstr>
      <vt:lpstr>Block_B2!Print_Area</vt:lpstr>
      <vt:lpstr>Summary!Print_Area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Spooner</dc:creator>
  <cp:lastModifiedBy>Alex Spooner</cp:lastModifiedBy>
  <cp:lastPrinted>2019-06-24T15:59:23Z</cp:lastPrinted>
  <dcterms:created xsi:type="dcterms:W3CDTF">2019-04-25T11:25:11Z</dcterms:created>
  <dcterms:modified xsi:type="dcterms:W3CDTF">2019-07-09T09:45:36Z</dcterms:modified>
</cp:coreProperties>
</file>