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greaterlondonauthority.sharepoint.com/sites/S_IU_GLAEconomics/Shared Documents/General/Micro/Labour Market/Ad hoc work/27. WIN project/FOR PUBLICATION/Workbooks/"/>
    </mc:Choice>
  </mc:AlternateContent>
  <xr:revisionPtr revIDLastSave="109" documentId="8_{4962ECA1-B313-446C-BBF5-829F3D12A6B2}" xr6:coauthVersionLast="47" xr6:coauthVersionMax="47" xr10:uidLastSave="{884C269E-DAD0-421F-9F7E-D217AE220BEF}"/>
  <bookViews>
    <workbookView xWindow="-28920" yWindow="915" windowWidth="29040" windowHeight="15720" activeTab="1" xr2:uid="{00000000-000D-0000-FFFF-FFFF00000000}"/>
  </bookViews>
  <sheets>
    <sheet name="Methodology" sheetId="11" r:id="rId1"/>
    <sheet name="Notes" sheetId="12" r:id="rId2"/>
    <sheet name="Ethnicity &gt;&gt;&gt;" sheetId="13" r:id="rId3"/>
    <sheet name="Participation" sheetId="1" r:id="rId4"/>
    <sheet name="Progression" sheetId="3" r:id="rId5"/>
    <sheet name="Supp. data" sheetId="9" r:id="rId6"/>
    <sheet name="Intersectional &gt;&gt;&gt;" sheetId="14" r:id="rId7"/>
    <sheet name="Methodology (2)" sheetId="15" r:id="rId8"/>
    <sheet name="Disability x ethnicity" sheetId="17" r:id="rId9"/>
    <sheet name="Gender x ethnicity" sheetId="16" r:id="rId10"/>
    <sheet name="Industry x ethnicity" sheetId="21" r:id="rId11"/>
    <sheet name="Supp. data (2)" sheetId="22" r:id="rId12"/>
    <sheet name="UK &gt;&gt;&gt;" sheetId="30" r:id="rId13"/>
    <sheet name="Participation (UK)" sheetId="25" r:id="rId14"/>
    <sheet name="Progression (UK)" sheetId="26" r:id="rId15"/>
    <sheet name="Supp. data (UK)" sheetId="27" r:id="rId16"/>
  </sheets>
  <definedNames>
    <definedName name="_ftn1" localSheetId="0">Methodology!#REF!</definedName>
    <definedName name="_ftn1" localSheetId="7">'Methodology (2)'!#REF!</definedName>
    <definedName name="_ftnref1" localSheetId="0">Methodology!#REF!</definedName>
    <definedName name="_ftnref1" localSheetId="7">'Methodology (2)'!#REF!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6" i="21" l="1"/>
  <c r="F30" i="21"/>
  <c r="G30" i="21" s="1"/>
  <c r="E30" i="21"/>
  <c r="F29" i="21"/>
  <c r="G29" i="21" s="1"/>
  <c r="E29" i="21"/>
  <c r="F28" i="21"/>
  <c r="E28" i="21"/>
  <c r="F27" i="21"/>
  <c r="E27" i="21"/>
  <c r="F26" i="21"/>
  <c r="E26" i="21"/>
  <c r="F25" i="21"/>
  <c r="E25" i="21"/>
  <c r="F24" i="21"/>
  <c r="E24" i="21"/>
  <c r="F23" i="21"/>
  <c r="E23" i="21"/>
  <c r="E45" i="21" s="1"/>
  <c r="E22" i="21"/>
  <c r="C56" i="21" s="1"/>
  <c r="C6" i="21"/>
  <c r="C5" i="21"/>
  <c r="F11" i="16"/>
  <c r="F27" i="17"/>
  <c r="E27" i="17"/>
  <c r="F26" i="17"/>
  <c r="E26" i="17"/>
  <c r="F25" i="17"/>
  <c r="E25" i="17"/>
  <c r="F24" i="17"/>
  <c r="G24" i="17" s="1"/>
  <c r="E24" i="17"/>
  <c r="F23" i="17"/>
  <c r="E23" i="17"/>
  <c r="F22" i="17"/>
  <c r="E22" i="17"/>
  <c r="F21" i="17"/>
  <c r="E21" i="17"/>
  <c r="F20" i="17"/>
  <c r="G20" i="17" s="1"/>
  <c r="E20" i="17"/>
  <c r="F19" i="17"/>
  <c r="E19" i="17"/>
  <c r="G19" i="17" s="1"/>
  <c r="F18" i="17"/>
  <c r="E18" i="17"/>
  <c r="F17" i="17"/>
  <c r="E17" i="17"/>
  <c r="F16" i="17"/>
  <c r="E16" i="17"/>
  <c r="F15" i="17"/>
  <c r="G15" i="17" s="1"/>
  <c r="E15" i="17"/>
  <c r="F14" i="17"/>
  <c r="E14" i="17"/>
  <c r="F13" i="17"/>
  <c r="E13" i="17"/>
  <c r="F12" i="17"/>
  <c r="E12" i="17"/>
  <c r="F11" i="17"/>
  <c r="E11" i="17"/>
  <c r="F10" i="17"/>
  <c r="E10" i="17"/>
  <c r="F27" i="16"/>
  <c r="E27" i="16"/>
  <c r="F26" i="16"/>
  <c r="E26" i="16"/>
  <c r="F25" i="16"/>
  <c r="E25" i="16"/>
  <c r="F24" i="16"/>
  <c r="E24" i="16"/>
  <c r="F23" i="16"/>
  <c r="E23" i="16"/>
  <c r="F22" i="16"/>
  <c r="E22" i="16"/>
  <c r="F21" i="16"/>
  <c r="G21" i="16" s="1"/>
  <c r="E21" i="16"/>
  <c r="F20" i="16"/>
  <c r="G20" i="16" s="1"/>
  <c r="E20" i="16"/>
  <c r="F19" i="16"/>
  <c r="E19" i="16"/>
  <c r="F18" i="16"/>
  <c r="E18" i="16"/>
  <c r="F17" i="16"/>
  <c r="E17" i="16"/>
  <c r="F16" i="16"/>
  <c r="E16" i="16"/>
  <c r="F15" i="16"/>
  <c r="E15" i="16"/>
  <c r="F14" i="16"/>
  <c r="E14" i="16"/>
  <c r="F13" i="16"/>
  <c r="E13" i="16"/>
  <c r="F12" i="16"/>
  <c r="E12" i="16"/>
  <c r="E11" i="16"/>
  <c r="F10" i="16"/>
  <c r="E10" i="16"/>
  <c r="G25" i="21" l="1"/>
  <c r="G27" i="21"/>
  <c r="G23" i="21"/>
  <c r="G24" i="21"/>
  <c r="G28" i="21"/>
  <c r="E56" i="21"/>
  <c r="F56" i="21" s="1"/>
  <c r="G26" i="21"/>
  <c r="E42" i="21"/>
  <c r="C41" i="21"/>
  <c r="E59" i="21"/>
  <c r="C46" i="21"/>
  <c r="D57" i="21"/>
  <c r="C58" i="21"/>
  <c r="C53" i="21"/>
  <c r="E53" i="21"/>
  <c r="C54" i="21"/>
  <c r="D54" i="21"/>
  <c r="C57" i="21"/>
  <c r="D43" i="21"/>
  <c r="C44" i="21"/>
  <c r="E54" i="21"/>
  <c r="F54" i="21" s="1"/>
  <c r="E58" i="21"/>
  <c r="F58" i="21" s="1"/>
  <c r="D59" i="21"/>
  <c r="D44" i="21"/>
  <c r="C47" i="21"/>
  <c r="D53" i="21"/>
  <c r="C43" i="21"/>
  <c r="E44" i="21"/>
  <c r="F44" i="21" s="1"/>
  <c r="C71" i="21" s="1"/>
  <c r="C55" i="21"/>
  <c r="D46" i="21"/>
  <c r="D41" i="21"/>
  <c r="D47" i="21"/>
  <c r="D58" i="21"/>
  <c r="C59" i="21"/>
  <c r="D55" i="21"/>
  <c r="E57" i="21"/>
  <c r="D42" i="21"/>
  <c r="E43" i="21"/>
  <c r="C45" i="21"/>
  <c r="E55" i="21"/>
  <c r="E47" i="21"/>
  <c r="D45" i="21"/>
  <c r="F45" i="21" s="1"/>
  <c r="E46" i="21"/>
  <c r="F46" i="21" s="1"/>
  <c r="E41" i="21"/>
  <c r="F41" i="21" s="1"/>
  <c r="C42" i="21"/>
  <c r="G13" i="16"/>
  <c r="G24" i="16"/>
  <c r="G23" i="16"/>
  <c r="G26" i="16"/>
  <c r="G16" i="16"/>
  <c r="G19" i="16"/>
  <c r="G25" i="16"/>
  <c r="G27" i="16"/>
  <c r="G17" i="16"/>
  <c r="G18" i="16"/>
  <c r="G11" i="16"/>
  <c r="G12" i="16"/>
  <c r="G15" i="16"/>
  <c r="G21" i="17"/>
  <c r="G22" i="17"/>
  <c r="G23" i="17"/>
  <c r="G11" i="17"/>
  <c r="G13" i="17"/>
  <c r="G16" i="17"/>
  <c r="G27" i="17"/>
  <c r="G18" i="17"/>
  <c r="G12" i="17"/>
  <c r="G26" i="17"/>
  <c r="G17" i="17"/>
  <c r="G25" i="17"/>
  <c r="F47" i="21" l="1"/>
  <c r="C73" i="21"/>
  <c r="F57" i="21"/>
  <c r="C72" i="21" s="1"/>
  <c r="F59" i="21"/>
  <c r="C74" i="21" s="1"/>
  <c r="F43" i="21"/>
  <c r="F55" i="21"/>
  <c r="F53" i="21"/>
  <c r="C68" i="21" s="1"/>
  <c r="F42" i="21"/>
  <c r="C69" i="21" s="1"/>
  <c r="C6" i="3"/>
  <c r="E10" i="1"/>
  <c r="C26" i="3" s="1"/>
  <c r="C70" i="21" l="1"/>
  <c r="C42" i="3"/>
  <c r="F11" i="1"/>
  <c r="E11" i="1" l="1"/>
  <c r="E12" i="1"/>
  <c r="F12" i="1"/>
  <c r="E13" i="1"/>
  <c r="G13" i="1" s="1"/>
  <c r="F13" i="1"/>
  <c r="E14" i="1"/>
  <c r="F14" i="1"/>
  <c r="E15" i="1"/>
  <c r="F15" i="1"/>
  <c r="E16" i="1"/>
  <c r="F16" i="1"/>
  <c r="E17" i="1"/>
  <c r="F17" i="1"/>
  <c r="E18" i="1"/>
  <c r="F18" i="1"/>
  <c r="G18" i="1" s="1"/>
  <c r="G14" i="1" l="1"/>
  <c r="G17" i="1"/>
  <c r="D38" i="3"/>
  <c r="D26" i="3"/>
  <c r="D27" i="3"/>
  <c r="G12" i="1"/>
  <c r="G15" i="1"/>
  <c r="G16" i="1"/>
  <c r="G11" i="1"/>
  <c r="E26" i="3"/>
  <c r="C38" i="3"/>
  <c r="E38" i="3" s="1"/>
  <c r="C39" i="3"/>
  <c r="E39" i="3" s="1"/>
  <c r="C40" i="3"/>
  <c r="E40" i="3" s="1"/>
  <c r="C41" i="3"/>
  <c r="E41" i="3" s="1"/>
  <c r="E42" i="3"/>
  <c r="C43" i="3"/>
  <c r="E43" i="3" s="1"/>
  <c r="C44" i="3"/>
  <c r="E44" i="3" s="1"/>
  <c r="C45" i="3"/>
  <c r="E45" i="3" s="1"/>
  <c r="C46" i="3"/>
  <c r="E46" i="3" s="1"/>
  <c r="C27" i="3"/>
  <c r="E27" i="3" s="1"/>
  <c r="C28" i="3"/>
  <c r="E28" i="3" s="1"/>
  <c r="C29" i="3"/>
  <c r="E29" i="3" s="1"/>
  <c r="C30" i="3"/>
  <c r="E30" i="3" s="1"/>
  <c r="C31" i="3"/>
  <c r="E31" i="3" s="1"/>
  <c r="C32" i="3"/>
  <c r="E32" i="3" s="1"/>
  <c r="C33" i="3"/>
  <c r="E33" i="3" s="1"/>
  <c r="C34" i="3"/>
  <c r="E34" i="3" s="1"/>
  <c r="C5" i="3"/>
  <c r="G26" i="3" l="1"/>
  <c r="H26" i="3" s="1"/>
  <c r="G27" i="3"/>
  <c r="H27" i="3" s="1"/>
  <c r="G40" i="3"/>
  <c r="H40" i="3" s="1"/>
  <c r="G44" i="3"/>
  <c r="H44" i="3" s="1"/>
  <c r="D39" i="3"/>
  <c r="F39" i="3" s="1"/>
  <c r="D43" i="3"/>
  <c r="F43" i="3" s="1"/>
  <c r="F26" i="3"/>
  <c r="G29" i="3"/>
  <c r="H29" i="3" s="1"/>
  <c r="G33" i="3"/>
  <c r="H33" i="3" s="1"/>
  <c r="D28" i="3"/>
  <c r="F28" i="3" s="1"/>
  <c r="D32" i="3"/>
  <c r="F32" i="3" s="1"/>
  <c r="F38" i="3"/>
  <c r="G41" i="3"/>
  <c r="H41" i="3" s="1"/>
  <c r="G45" i="3"/>
  <c r="H45" i="3" s="1"/>
  <c r="D40" i="3"/>
  <c r="F40" i="3" s="1"/>
  <c r="D44" i="3"/>
  <c r="F44" i="3" s="1"/>
  <c r="G30" i="3"/>
  <c r="H30" i="3" s="1"/>
  <c r="G34" i="3"/>
  <c r="H34" i="3" s="1"/>
  <c r="D29" i="3"/>
  <c r="F29" i="3" s="1"/>
  <c r="D33" i="3"/>
  <c r="F33" i="3" s="1"/>
  <c r="G32" i="3"/>
  <c r="H32" i="3" s="1"/>
  <c r="D31" i="3"/>
  <c r="F31" i="3" s="1"/>
  <c r="G42" i="3"/>
  <c r="H42" i="3" s="1"/>
  <c r="G46" i="3"/>
  <c r="H46" i="3" s="1"/>
  <c r="D41" i="3"/>
  <c r="F41" i="3" s="1"/>
  <c r="D45" i="3"/>
  <c r="F45" i="3" s="1"/>
  <c r="G31" i="3"/>
  <c r="H31" i="3" s="1"/>
  <c r="D30" i="3"/>
  <c r="F30" i="3" s="1"/>
  <c r="D34" i="3"/>
  <c r="F34" i="3" s="1"/>
  <c r="G39" i="3"/>
  <c r="H39" i="3" s="1"/>
  <c r="G43" i="3"/>
  <c r="H43" i="3" s="1"/>
  <c r="G38" i="3"/>
  <c r="H38" i="3" s="1"/>
  <c r="D42" i="3"/>
  <c r="F42" i="3" s="1"/>
  <c r="D46" i="3"/>
  <c r="F46" i="3" s="1"/>
  <c r="G28" i="3"/>
  <c r="H28" i="3" s="1"/>
  <c r="F27" i="3"/>
  <c r="F50" i="3" l="1"/>
  <c r="C33" i="1" s="1"/>
  <c r="H50" i="3"/>
  <c r="C34" i="1" s="1"/>
  <c r="C21" i="1"/>
  <c r="C27" i="1" s="1"/>
  <c r="C36" i="1" l="1"/>
  <c r="C43" i="1" s="1"/>
</calcChain>
</file>

<file path=xl/sharedStrings.xml><?xml version="1.0" encoding="utf-8"?>
<sst xmlns="http://schemas.openxmlformats.org/spreadsheetml/2006/main" count="593" uniqueCount="169">
  <si>
    <t>Footnotes</t>
  </si>
  <si>
    <t>Caveats and limitations</t>
  </si>
  <si>
    <t>This methodology has the following assumptions and caveats:</t>
  </si>
  <si>
    <r>
      <t xml:space="preserve">· </t>
    </r>
    <r>
      <rPr>
        <sz val="11"/>
        <color theme="1"/>
        <rFont val="Calibri"/>
        <family val="2"/>
        <scheme val="minor"/>
      </rPr>
      <t>We control only for education, as controlling for any more variables (such as age – a commonly used proxy for experience, gender, industry or other common wage equation variables) would make the sample sizes in the analysis too small to be robust.</t>
    </r>
  </si>
  <si>
    <r>
      <t>·</t>
    </r>
    <r>
      <rPr>
        <sz val="7"/>
        <color theme="1"/>
        <rFont val="Times New Roman"/>
        <family val="1"/>
      </rPr>
      <t xml:space="preserve"> </t>
    </r>
    <r>
      <rPr>
        <sz val="11"/>
        <color theme="1"/>
        <rFont val="Calibri"/>
        <family val="2"/>
        <scheme val="minor"/>
      </rPr>
      <t>It does not include the second order effects (for example, impacts on pay, hours worked, reduction in benefit payments), wider social impacts and potential multiplier impacts on the economy. It also does not capture any effects on productivity beyond the marginal increase from higher skilled work which is reflected in higher salaries.</t>
    </r>
  </si>
  <si>
    <r>
      <t>·</t>
    </r>
    <r>
      <rPr>
        <sz val="7"/>
        <color theme="1"/>
        <rFont val="Times New Roman"/>
        <family val="1"/>
      </rPr>
      <t xml:space="preserve"> </t>
    </r>
    <r>
      <rPr>
        <sz val="11"/>
        <color theme="1"/>
        <rFont val="Calibri"/>
        <family val="2"/>
        <scheme val="minor"/>
      </rPr>
      <t>It has not included the opportunity cost for those moving in to work. This includes the activities that these individuals would have been doing otherwise, for example, unpaid household work or child care. Additionally, we do not make any assumptions about preferences or well-being.</t>
    </r>
  </si>
  <si>
    <r>
      <t>·</t>
    </r>
    <r>
      <rPr>
        <sz val="7"/>
        <color theme="1"/>
        <rFont val="Times New Roman"/>
        <family val="1"/>
      </rPr>
      <t> </t>
    </r>
    <r>
      <rPr>
        <sz val="11"/>
        <color theme="1"/>
        <rFont val="Calibri"/>
        <family val="2"/>
        <scheme val="minor"/>
      </rPr>
      <t>It does not capture benefits of diversity in the workplace.</t>
    </r>
  </si>
  <si>
    <r>
      <t xml:space="preserve">· </t>
    </r>
    <r>
      <rPr>
        <sz val="11"/>
        <color theme="1"/>
        <rFont val="Calibri"/>
        <family val="2"/>
        <scheme val="minor"/>
      </rPr>
      <t>Those moving into work through increased participation are assumed to earn the current median salary and the progression uplift is not applied to these additional workers.</t>
    </r>
  </si>
  <si>
    <t>Calculations</t>
  </si>
  <si>
    <t>Participation</t>
  </si>
  <si>
    <t>Total working population, ages 16-64 [1]</t>
  </si>
  <si>
    <t>Ethnic group</t>
  </si>
  <si>
    <t>Percentage of population, ages 16-64 [2]</t>
  </si>
  <si>
    <t>Employment rate, ages 16-64 [3]</t>
  </si>
  <si>
    <t>Current estimated number in employment</t>
  </si>
  <si>
    <t>Estimated number in employment if fully represented</t>
  </si>
  <si>
    <t>Difference between current and fully represented estimates</t>
  </si>
  <si>
    <t>White</t>
  </si>
  <si>
    <t>Mixed/Multiple ethnic groups</t>
  </si>
  <si>
    <t>Indian</t>
  </si>
  <si>
    <t>Pakistani</t>
  </si>
  <si>
    <t>Bangladeshi</t>
  </si>
  <si>
    <t>Chinese</t>
  </si>
  <si>
    <t>Any other Asian background</t>
  </si>
  <si>
    <t>Black/African/Caribbean/Black British</t>
  </si>
  <si>
    <t>Other ethnic group</t>
  </si>
  <si>
    <t>Average salary (£) [4]</t>
  </si>
  <si>
    <t>Total increase in salaries from participation</t>
  </si>
  <si>
    <t>Progression</t>
  </si>
  <si>
    <t>Total increase in salaries from progression</t>
  </si>
  <si>
    <t>Total</t>
  </si>
  <si>
    <t>Total increase in salaries from participation and progression</t>
  </si>
  <si>
    <t>Sources and notes</t>
  </si>
  <si>
    <t>Progression calculations</t>
  </si>
  <si>
    <t>Total population, ages 16-64 [5]</t>
  </si>
  <si>
    <t>Degree or equivalent</t>
  </si>
  <si>
    <t>Below degree</t>
  </si>
  <si>
    <t>Current estimate</t>
  </si>
  <si>
    <t>Numbers in employment</t>
  </si>
  <si>
    <t>Salaries</t>
  </si>
  <si>
    <t>1  'Managers, Directors And Senior Officials'</t>
  </si>
  <si>
    <t>2  'Professional Occupations'</t>
  </si>
  <si>
    <t>3  'Associate Professional And Technical Occupations'</t>
  </si>
  <si>
    <t>4  'Administrative And Secretarial Occupations'</t>
  </si>
  <si>
    <t>5  'Skilled Trades Occupations'</t>
  </si>
  <si>
    <t>6  'Caring, Leisure And Other Service Occupations'</t>
  </si>
  <si>
    <t>7  'Sales And Customer Service Occupations'</t>
  </si>
  <si>
    <t>8  'Process, Plant And Machine Operatives'</t>
  </si>
  <si>
    <t>9  'Elementary Occupations'</t>
  </si>
  <si>
    <t>Employment by occupation and highest qualification</t>
  </si>
  <si>
    <t>Degree or equivalent [8]</t>
  </si>
  <si>
    <t>[8] Occupations are defined by Standard Occupational Classification codes. Analysis is for those in employment aged 16-64. Source: GP's analysis of Jan-Dec 2023 APS microdata for London.</t>
  </si>
  <si>
    <t>Salary by occupation</t>
  </si>
  <si>
    <t>Median Salary (£) [9]</t>
  </si>
  <si>
    <t>All occupations</t>
  </si>
  <si>
    <r>
      <t>1.</t>
    </r>
    <r>
      <rPr>
        <sz val="7"/>
        <color theme="1"/>
        <rFont val="Times New Roman"/>
        <family val="1"/>
      </rPr>
      <t xml:space="preserve">      </t>
    </r>
    <r>
      <rPr>
        <u/>
        <sz val="11"/>
        <color theme="1"/>
        <rFont val="Calibri"/>
        <family val="2"/>
        <scheme val="minor"/>
      </rPr>
      <t xml:space="preserve">Participation:
</t>
    </r>
    <r>
      <rPr>
        <sz val="11"/>
        <color theme="1"/>
        <rFont val="Calibri"/>
        <family val="2"/>
        <scheme val="minor"/>
      </rPr>
      <t xml:space="preserve">If minority ethnic individuals were fully represented across the workforce, each ethnic group would have the same employment rate as individuals from a White ethnic background. Taking the total working age population in each minority ethnic group and the employment rate for the White ethnic group gives an estimate of the total number of people in employment if the employment rates were the same across all ethnic groups.
Using the total working age population (ages 16-64), multiplied by the proportion of the working age population in each ethnic group, multiplied by the employment rate for each ethnic group gives an estimate of the current number of individuals in employment for each ethnic group.
The difference between the estimate for the current number of individuals in employment and the estimate if minority ethnic individuals were fully represented in employment gives the lost potential in terms of numbers of people in employment. This number is multiplied by the median salary for all employees (this includes both full time and part time, for ages 16-64) to calculate the monetary benefit. </t>
    </r>
  </si>
  <si>
    <r>
      <t xml:space="preserve">2.      </t>
    </r>
    <r>
      <rPr>
        <u/>
        <sz val="11"/>
        <color theme="1"/>
        <rFont val="Calibri"/>
        <family val="2"/>
        <scheme val="minor"/>
      </rPr>
      <t>Progression:</t>
    </r>
    <r>
      <rPr>
        <sz val="11"/>
        <color theme="1"/>
        <rFont val="Calibri"/>
        <family val="2"/>
        <scheme val="minor"/>
      </rPr>
      <t xml:space="preserve">
A)</t>
    </r>
    <r>
      <rPr>
        <sz val="7"/>
        <color theme="1"/>
        <rFont val="Times New Roman"/>
        <family val="1"/>
      </rPr>
      <t xml:space="preserve">     </t>
    </r>
    <r>
      <rPr>
        <sz val="11"/>
        <color theme="1"/>
        <rFont val="Calibri"/>
        <family val="2"/>
        <scheme val="minor"/>
      </rPr>
      <t>Progression is defined using standard occupational classification codes and comparing the proportions of different ethnic groups across the standard occupation groupings. Overall, minority ethnic workers are less likely to be in jobs in the occupation groupings with higher median salaries, even after controlling for education. Controlling for differences in education, we construct a scenario in which minority ethnic workers have the same distribution in occupation groups as workers from a White ethnic background, and compare this scenario to the actual distribution for minority ethnic workers. Note that throughout these progression analyses, the focus is on employed people only.
B) We have a breakdown of the composition of education levels for employed people in the White and in minority ethnic groups. These are categorised by: degree or equivalent, higher education [2], A-level, GCSE, other qualifications, no qualifications. For London, small sample sizes mean that we had to aggregate the educational variable, to categorise people as either educated to degree level or equivalent, or below degree level. Our preliminary analyses for London using the most disaggregated variable showed that results were very similar and that the main distinction that mattered was whether workers were degree-educated or not. 
C) For each education level, there is a breakdown of the proportions of people in employment for each occupation code for both White and minority ethnic groups. For example, the distribution of employed people by occupation group for workers from a White ethnic background with degrees, and minority ethnic workers with degrees. Overall, there tends to be higher proportions of workers from a White ethnic background in professional and managerial occupations, and lower proportions in lower skilled occupations, compared to minority ethnic workers even after controlling for differences in education.
D) Multiplying the number of minority ethnic workers  in each education level by the proportion in each occupation groups gives an estimate of the number of minority ethnic people in employment for each occupation grouping. These are multiplied by the median salary (for ages 16-64, including full time and part time) for employees for the relevant occupation group to calculate the total salaries. This gives an estimate of the current total salaries for minority ethnic workers.
E) If minority ethnic workers were fully represented across the workforce, it is assumed that the proportions in each occupation group would be the same as for workers from a White ethnic background. Applying the occupation distribution of workers from a White ethnic background to the minority ethnic employed population, controlling for the differences in composition of education levels, gives an estimate of the number of minority ethnic workers in each occupation. Median salary data for each occupation is used to estimate the total salaries. In this counterfactual scenario the total salaries of minority ethnic workers are higher than in the current scenario, as there would be more of them working in higher-pay occupation groups, and fewer in the lower skilled occupation groups who earn less.
F) The difference between the current estimate of salaries of minority ethnic workers and the scenario in which minority ethnic workers are fully represented gives the total monetary potential benefit.</t>
    </r>
  </si>
  <si>
    <t>[2] “Higher education” is defined by the ONS. It includes qualifications above A level standard or equivalent, and qualifications below degree level.</t>
  </si>
  <si>
    <t>[1] Throughout this document and in the accompanying note, we follow the UK government guidance: Writing about ethnicity: https://www.ethnicity-facts-figures.service.gov.uk/style-guide/writing-about-ethnicity/#:~:text=Similarly%20'people%20from%20a%20White,from%20the%20Mixed%20ethnic%20group'.</t>
  </si>
  <si>
    <r>
      <t xml:space="preserve">· </t>
    </r>
    <r>
      <rPr>
        <sz val="11"/>
        <color theme="1"/>
        <rFont val="Calibri"/>
        <family val="2"/>
        <scheme val="minor"/>
      </rPr>
      <t>It assumes no displacement, meaning if the employment levels and progression of minority ethnic individuals increases then this will not impact upon the employment levels and pay of the White ethnic population.</t>
    </r>
  </si>
  <si>
    <r>
      <t>·</t>
    </r>
    <r>
      <rPr>
        <sz val="7"/>
        <color theme="1"/>
        <rFont val="Times New Roman"/>
        <family val="1"/>
      </rPr>
      <t xml:space="preserve"> </t>
    </r>
    <r>
      <rPr>
        <sz val="11"/>
        <color theme="1"/>
        <rFont val="Calibri"/>
        <family val="2"/>
        <scheme val="minor"/>
      </rPr>
      <t>The number measures the potential benefits using salaries as a proxy for economic value. This could be considered therefore to underestimate the full economic value of minority ethnic individuals.</t>
    </r>
  </si>
  <si>
    <r>
      <t>·</t>
    </r>
    <r>
      <rPr>
        <sz val="7"/>
        <color theme="1"/>
        <rFont val="Times New Roman"/>
        <family val="1"/>
      </rPr>
      <t xml:space="preserve"> </t>
    </r>
    <r>
      <rPr>
        <sz val="11"/>
        <color theme="1"/>
        <rFont val="Calibri"/>
        <family val="2"/>
        <scheme val="minor"/>
      </rPr>
      <t>The employment rate and occupation composition of the individuals from White ethnic backgrounds is assumed to be the scenario if minority ethnic individuals were fully represented across the workforce. This is not necessarily the full potential of these individuals, as there are many programmes underway to boost the participation and progression of all individuals in the UK above current levels.</t>
    </r>
  </si>
  <si>
    <r>
      <t>·</t>
    </r>
    <r>
      <rPr>
        <sz val="7"/>
        <color theme="1"/>
        <rFont val="Times New Roman"/>
        <family val="1"/>
      </rPr>
      <t xml:space="preserve"> </t>
    </r>
    <r>
      <rPr>
        <sz val="11"/>
        <color theme="1"/>
        <rFont val="Calibri"/>
        <family val="2"/>
        <scheme val="minor"/>
      </rPr>
      <t>Those aged 65 and above are not included in the analysis, as the size of the over 65 population will adversely affect the employment rates used in the analysis. However there will be minority ethnic individuals aged over 65 who have the ability and skills to participate in, or progress through, the labour market.</t>
    </r>
  </si>
  <si>
    <r>
      <t xml:space="preserve">· </t>
    </r>
    <r>
      <rPr>
        <sz val="11"/>
        <color theme="1"/>
        <rFont val="Calibri"/>
        <family val="2"/>
        <scheme val="minor"/>
      </rPr>
      <t>The number is likely to be a slight underestimate as the median salary is based on the total population including minority ethnic individuals. If minority ethnic progression in the labour market increased then the median salary for all those of working age would increase, leading to an increase in the benefits estimated from the increase in participation.</t>
    </r>
  </si>
  <si>
    <t>Change in number of minority ethnic individuals in employment if fully represented compared to current estimate</t>
  </si>
  <si>
    <t>Total salaries minority ethnic workers - current</t>
  </si>
  <si>
    <t>Total salaries minority ethnic workers at full potential</t>
  </si>
  <si>
    <t>[1] Source: GLAE Economics analysis of Jan-Dec 2023 APS microdata for London</t>
  </si>
  <si>
    <t>[2] Source: GLAE Economics analysis of Jan-Dec 2023 APS microdata for London</t>
  </si>
  <si>
    <t>[3] Source: GLAE Economics analysis of Jan-Dec 2023 APS microdata for London</t>
  </si>
  <si>
    <t xml:space="preserve">[4] Median gross annual pay for all employees in London. Source:  Annual Survey of Hours and Earnings, 2023 provisional. 
</t>
  </si>
  <si>
    <t>[5] Source: GLAE Economics analysis of Jan-Dec 2023 APS microdata for London</t>
  </si>
  <si>
    <t>[6] Source: GLAE Economics analysis of Jan-Dec 2023 APS microdata for London</t>
  </si>
  <si>
    <t xml:space="preserve">[7] BEIS analysis excludes those who responded "Don't know". 
Here, they were not excluded from the dataset but included in the category "Don't know/missing value", which is not shown in the table. These missing values explain why the shares may not exactly add to 100%. Further, small sample sizes for London meant that we could not use the more detailed educational achievement variable that is possible to use for the UK overall analyses. Source: GLAE Economics analysis of Jan-Dec 2023 APS microdata for London. 
</t>
  </si>
  <si>
    <t xml:space="preserve">[9] Median gross annual pay for all employees in London. Source:  Annual Survey of Hours and Earnings, 2023 provisional. </t>
  </si>
  <si>
    <t>Proportion of population who are in ethnic minority group, ages 16-64 [6]</t>
  </si>
  <si>
    <t>Breakdown of employed population by qualification level, ages 16-64 [7]</t>
  </si>
  <si>
    <t>Ethnic minority</t>
  </si>
  <si>
    <t>Estimate if the ethnic minority employed population had the same occupational distribution as workers from White ethnic backgrounds</t>
  </si>
  <si>
    <t>[8] Occupations are defined by Standard Occupational Classification codes. Analysis is for those in employment aged 16-64. Source: GLAE Economics analysis of Jan-Dec 2023 APS microdata for London</t>
  </si>
  <si>
    <r>
      <t>Methodology - adapted from</t>
    </r>
    <r>
      <rPr>
        <b/>
        <i/>
        <sz val="16"/>
        <color theme="1"/>
        <rFont val="Calibri"/>
        <family val="2"/>
        <scheme val="minor"/>
      </rPr>
      <t xml:space="preserve"> Race in the workplace: The McGregor-Smith Review (2017)</t>
    </r>
  </si>
  <si>
    <r>
      <t xml:space="preserve">This section sets out the methodology and assumptions regarding the potential employment and salary benefits if minority ethnic [1] individuals were fully represented across the workforce, for the working age population (aged 16-64). The figure is made up of two elements, participation and progression, which together represent the economic value to the economy. 
We use almost exactly the same method as the 2017 review with three notable changes: 
</t>
    </r>
    <r>
      <rPr>
        <b/>
        <sz val="11"/>
        <color theme="1"/>
        <rFont val="Calibri"/>
        <family val="2"/>
        <scheme val="minor"/>
      </rPr>
      <t xml:space="preserve">- The focus on London and London's population only. This means that we need to adjust the salary data that we use in the "Salary by occupation" worksheet, as salaries in London are higher than in the rest of the UK. 
- The "progression calculation". The 2017 review used, as a key variable for it, a breakdown of qualification levels by ethnic group. For instance, it looked at the proportion of minority ethnic 16-64 people with a degree. After reviewing this approach, we decided to adjust it slightly because we think the figure that should be used for the estimation performed should be based on the employed population rather than the whole population of an ethnic group. In our example, this means looking at the proportion of minority 16-64 people in employment with a degree. 
- The progression calculation for London, as detailed below, is based on an educational achievement variable with fewer categories than that used for the UK as a whole, due to smaller sample sizes
- We also adapt the methodology to look at the intersection of ethnicity and other characteristics (gender and ethnicity, disability and ethnicity), and to study progression gaps with regards to industry/sector in addition to occupation.
</t>
    </r>
    <r>
      <rPr>
        <sz val="11"/>
        <color theme="1"/>
        <rFont val="Calibri"/>
        <family val="2"/>
        <scheme val="minor"/>
      </rPr>
      <t xml:space="preserve">With these nuances laid-out, the detail of the methods used can be found below. All data comes from GLA Economics' analysis of Annual Population Survey 2023 microdata, except for the earnings data, which comes from ONS tables produced based on the Annual Survey of Hours and Earnings 2022/23. </t>
    </r>
    <r>
      <rPr>
        <b/>
        <sz val="11"/>
        <color theme="1"/>
        <rFont val="Calibri"/>
        <family val="2"/>
        <scheme val="minor"/>
      </rPr>
      <t xml:space="preserve">
</t>
    </r>
  </si>
  <si>
    <t>Methodology</t>
  </si>
  <si>
    <t>White ethnic group overall employment rate</t>
  </si>
  <si>
    <t>Ethnic x Gender group</t>
  </si>
  <si>
    <t>White male</t>
  </si>
  <si>
    <t>White female</t>
  </si>
  <si>
    <t>Mixed/Multiple ethnic groups male</t>
  </si>
  <si>
    <t>Mixed/Multiple ethnic groups female</t>
  </si>
  <si>
    <t>Indian male</t>
  </si>
  <si>
    <t>Indian female</t>
  </si>
  <si>
    <t>Pakistani male</t>
  </si>
  <si>
    <t>Pakistani female</t>
  </si>
  <si>
    <t>Bangladeshi male</t>
  </si>
  <si>
    <t>Bangladeshi female</t>
  </si>
  <si>
    <t>Chinese male</t>
  </si>
  <si>
    <t>Chinese female</t>
  </si>
  <si>
    <t>Any other Asian background male</t>
  </si>
  <si>
    <t>Any other Asian background female</t>
  </si>
  <si>
    <t>Black/African/Caribbean/Black British male</t>
  </si>
  <si>
    <t>Black/African/Caribbean/Black British female</t>
  </si>
  <si>
    <t>Other ethnic group male</t>
  </si>
  <si>
    <t>Other ethnic groupfemale</t>
  </si>
  <si>
    <t>White overall employment rate</t>
  </si>
  <si>
    <t>White non-disabled</t>
  </si>
  <si>
    <t xml:space="preserve">White disabled </t>
  </si>
  <si>
    <t>Mixed/Multiple ethnic groups non-disabled</t>
  </si>
  <si>
    <t>Mixed/Multiple ethnic groups disabled</t>
  </si>
  <si>
    <t>Indian non-disabled</t>
  </si>
  <si>
    <t>Indian disabled</t>
  </si>
  <si>
    <t>Pakistani non-disabled</t>
  </si>
  <si>
    <t>Pakistani disabled</t>
  </si>
  <si>
    <t>Bangladeshi non-disabled</t>
  </si>
  <si>
    <t>Bangladeshi disabled</t>
  </si>
  <si>
    <t>Chinese non-disabled</t>
  </si>
  <si>
    <t>Chinese disabled</t>
  </si>
  <si>
    <t>Any other Asian background non-disabled</t>
  </si>
  <si>
    <t>Any other Asian background disabled</t>
  </si>
  <si>
    <t>Black/African/Caribbean/Black British non-disabled</t>
  </si>
  <si>
    <t>Black/African/Caribbean/Black British disabled</t>
  </si>
  <si>
    <t>Other ethnic group non-disabled</t>
  </si>
  <si>
    <t>Other ethnic group disabled</t>
  </si>
  <si>
    <t>Employment by sector and highest qualification</t>
  </si>
  <si>
    <t>Degree or equivalent [10]</t>
  </si>
  <si>
    <t>BME</t>
  </si>
  <si>
    <t>1  Agriculture</t>
  </si>
  <si>
    <t>2  Energy &amp; Water</t>
  </si>
  <si>
    <t>3  Manufacturing</t>
  </si>
  <si>
    <t>4  Construction</t>
  </si>
  <si>
    <t xml:space="preserve">5  Distribution, hotel &amp; restaurants </t>
  </si>
  <si>
    <t>6  Transport &amp; Communication</t>
  </si>
  <si>
    <t>7  Banking &amp; Finance</t>
  </si>
  <si>
    <t xml:space="preserve">8  Public admin, edu &amp; health </t>
  </si>
  <si>
    <t>9  Other services</t>
  </si>
  <si>
    <t>[10] Sectors are defined according to the most aggregated version of SIC 2007. Analysis is for those in employment aged 16-64. Source: GLA Economics analysis of Jan-Dec 2023 APS microdata for London.</t>
  </si>
  <si>
    <t>Proportion of population who are BME, ages 16-64 [6]</t>
  </si>
  <si>
    <t>Estimation of employment changes by education level [8]</t>
  </si>
  <si>
    <t>Estimate if the BME population had the same occupational distribution as the White population</t>
  </si>
  <si>
    <t>Additional workers</t>
  </si>
  <si>
    <t>1  Agriculture [9]</t>
  </si>
  <si>
    <t xml:space="preserve">Below degree </t>
  </si>
  <si>
    <t>TOTAL CHANGE BY INDUSTRY</t>
  </si>
  <si>
    <t>Total additional workers</t>
  </si>
  <si>
    <t>NA</t>
  </si>
  <si>
    <t>[8] We do not provide estimates in terms of salary, as the earnings data by industry was not reliable enough for a few industry sectors.</t>
  </si>
  <si>
    <t>[9] Data not reliable enough to compute estimates for Agriculture and for Energy &amp; Water</t>
  </si>
  <si>
    <t xml:space="preserve">See main "headline results" workbooks for the core metholdogy. We use it, with some adapations to fit the intersectional apprach described here. 
First, instead of breaking-down the population by ethnicity, we break it down by ethnicity and gender combination. 
Second, we keep the benchmark employment rate used for the counterfactual as the higher of the average employment rate for the White ethnic group as a whole or the current group rate. So, for gender, the benchmark is the "White ethnic group overall average" rather than the "White ethnic group male average". The same goes for disability. The approach therefore asks the question "How many more would be in work for each ethnicity x gender combination and each ethnicity x disabilit status combination if they had the same employment as the average White ethnic group?"  
The reasons behind that choice are twofold: first, it allows to keep the same benchmark throughout, and ensure consistency in that regard across all the analyses. Second, by asking this question, it also helps emphasise the inequalities within the White ethnic group, between men and women and between disabled and non-disabled people, by showing how the situation would differ if everyone, regardless or gender or disability status, had an equal chance of employment. 
Third, to keep the analyses simple enough, we keep the scope of the analyses to changes in employment levels, rather than also attempting to put a salary figure on it.
Fourth, we do not attempt to calculate changes regarding the "progression gap" as sampple sizes would become too small. 
Fifth, we restrict these intersectional characteristics to two characteristics only: gender and disability. This is because, to avoid the issue of sample sizes getting too small for results to be reliable, we can only look at intersectional characteristics that would yield fairly large groups. Breakdowns in smaller categories would not be manageable. But the methodology used here would theoretically enable other breakdowns if the dataset size allows. 
</t>
  </si>
  <si>
    <t>Difference between current and fully represented estimates [4]</t>
  </si>
  <si>
    <t>[4] Note that the counterfactual is the higher of the overall white employment rate or the current group rate.</t>
  </si>
  <si>
    <t>Industry calculations</t>
  </si>
  <si>
    <t>% of ethnic group by level of education [1]</t>
  </si>
  <si>
    <t xml:space="preserve">[1] BEIS analysis excludes those who responded "Don't know". </t>
  </si>
  <si>
    <t xml:space="preserve">Here, they were not excluded from the dataset but included in the category "Don't know/missing value", which is not shown in the table. </t>
  </si>
  <si>
    <t xml:space="preserve">These missing values explain why the shares may not exactly add to 100%. Further, small sample sizes for London meant that we could not use the more detailed educational achievement variable that is possible to use for the UK overall analyses. </t>
  </si>
  <si>
    <t xml:space="preserve">Source: GLAE Economics analysis of Jan-Dec 2023 APS microdata for London. </t>
  </si>
  <si>
    <t>[1] Source: GLAE Economics analysis of Jan-Dec 2023 APS microdata</t>
  </si>
  <si>
    <t>[2] Source: GLAE Economics analysis of Jan-Dec 2023 APS microdata</t>
  </si>
  <si>
    <t>[3] Source: GLAE Economics analysis of Jan-Dec 2023 APS microdata</t>
  </si>
  <si>
    <t xml:space="preserve">[4] Median gross annual pay for all employees in the UK. Source:  Annual Survey of Hours and Earnings, 2023 provisional. 
</t>
  </si>
  <si>
    <t>Higher education</t>
  </si>
  <si>
    <t>GCE, A-level or equivalent</t>
  </si>
  <si>
    <t>GCSE grades A*-C or equivalent</t>
  </si>
  <si>
    <t>Other qualifications</t>
  </si>
  <si>
    <t>No qualifications</t>
  </si>
  <si>
    <t>[5] Source: GLAE Economics analysis of Jan-Dec 2023 APS microdata for the UK</t>
  </si>
  <si>
    <t>[6] Source: GLAE Economics analysis of Jan-Dec 2023 APS microdata for the UK</t>
  </si>
  <si>
    <t xml:space="preserve">[7] BEIS analysis excludes those who responded "Don't know". 
Here, they were not excluded from the dataset but included in the category "Don't know/missing value", which is not shown in the table. These missing values explain why the shares may not exactly add to 100%.  Source: GLAE Economics analysis of Jan-Dec 2023 APS microdata. 
</t>
  </si>
  <si>
    <t>[8] Occupations are defined by Standard Occupational Classification codes. Analysis is for those in employment aged 16-64. Source: GLA Economics analysis of Jan-Dec 2023 APS microdata.</t>
  </si>
  <si>
    <t xml:space="preserve">[9] Median gross annual pay for all employees in the UK. Source:  Annual Survey of Hours and Earnings, 2023 provisional.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</si>
</sst>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
    <numFmt numFmtId="167" formatCode="###0.0"/>
    <numFmt numFmtId="168" formatCode="0.000000000000000%"/>
  </numFmts>
  <fonts count="14" x14ac:knownFonts="1">
    <font>
      <sz val="11"/>
      <color theme="1"/>
      <name val="Calibri"/>
      <family val="2"/>
      <scheme val="minor"/>
    </font>
    <font>
      <b/>
      <sz val="11"/>
      <color theme="1"/>
      <name val="Calibri"/>
      <family val="2"/>
      <scheme val="minor"/>
    </font>
    <font>
      <sz val="11"/>
      <color theme="1"/>
      <name val="Calibri"/>
      <family val="2"/>
      <scheme val="minor"/>
    </font>
    <font>
      <sz val="9"/>
      <color rgb="FF000000"/>
      <name val="Arial"/>
      <family val="2"/>
    </font>
    <font>
      <sz val="11"/>
      <color rgb="FF000000"/>
      <name val="Calibri"/>
      <family val="2"/>
      <scheme val="minor"/>
    </font>
    <font>
      <sz val="10"/>
      <name val="Arial"/>
      <family val="2"/>
    </font>
    <font>
      <sz val="7"/>
      <color theme="1"/>
      <name val="Calibri"/>
      <family val="2"/>
      <scheme val="minor"/>
    </font>
    <font>
      <b/>
      <sz val="16"/>
      <color theme="1"/>
      <name val="Calibri"/>
      <family val="2"/>
      <scheme val="minor"/>
    </font>
    <font>
      <sz val="11"/>
      <color theme="1"/>
      <name val="Symbol"/>
      <family val="1"/>
      <charset val="2"/>
    </font>
    <font>
      <sz val="7"/>
      <color theme="1"/>
      <name val="Times New Roman"/>
      <family val="1"/>
    </font>
    <font>
      <u/>
      <sz val="11"/>
      <color theme="1"/>
      <name val="Calibri"/>
      <family val="2"/>
      <scheme val="minor"/>
    </font>
    <font>
      <b/>
      <u/>
      <sz val="11"/>
      <color theme="1"/>
      <name val="Calibri"/>
      <family val="2"/>
      <scheme val="minor"/>
    </font>
    <font>
      <sz val="11"/>
      <color rgb="FFFF0000"/>
      <name val="Calibri"/>
      <family val="2"/>
      <scheme val="minor"/>
    </font>
    <font>
      <b/>
      <i/>
      <sz val="16"/>
      <color theme="1"/>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s>
  <borders count="2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3">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190">
    <xf numFmtId="0" fontId="0" fillId="0" borderId="0" xfId="0"/>
    <xf numFmtId="0" fontId="1" fillId="0" borderId="0" xfId="0" applyFont="1"/>
    <xf numFmtId="0" fontId="0" fillId="0" borderId="3" xfId="0" applyBorder="1"/>
    <xf numFmtId="165" fontId="3" fillId="0" borderId="0" xfId="5" applyNumberFormat="1" applyFont="1" applyAlignment="1">
      <alignment horizontal="right" vertical="center"/>
    </xf>
    <xf numFmtId="165" fontId="0" fillId="0" borderId="0" xfId="0" applyNumberFormat="1"/>
    <xf numFmtId="3" fontId="0" fillId="0" borderId="0" xfId="0" applyNumberFormat="1"/>
    <xf numFmtId="9" fontId="4" fillId="0" borderId="0" xfId="3" applyNumberFormat="1" applyFont="1" applyAlignment="1">
      <alignment horizontal="right" vertical="center"/>
    </xf>
    <xf numFmtId="9" fontId="4" fillId="0" borderId="0" xfId="4" applyNumberFormat="1" applyFont="1" applyAlignment="1">
      <alignment horizontal="right" vertical="center"/>
    </xf>
    <xf numFmtId="0" fontId="4" fillId="0" borderId="0" xfId="2" applyFont="1" applyAlignment="1">
      <alignment horizontal="left" vertical="top" wrapText="1"/>
    </xf>
    <xf numFmtId="165" fontId="3" fillId="0" borderId="0" xfId="13" applyNumberFormat="1" applyFont="1" applyAlignment="1">
      <alignment horizontal="right" vertical="center"/>
    </xf>
    <xf numFmtId="165" fontId="3" fillId="0" borderId="0" xfId="14" applyNumberFormat="1" applyFont="1" applyAlignment="1">
      <alignment horizontal="right" vertical="center"/>
    </xf>
    <xf numFmtId="164" fontId="0" fillId="0" borderId="0" xfId="0" applyNumberFormat="1"/>
    <xf numFmtId="0" fontId="1" fillId="0" borderId="0" xfId="0" applyFont="1" applyAlignment="1">
      <alignment vertical="center" wrapText="1"/>
    </xf>
    <xf numFmtId="3" fontId="0" fillId="4" borderId="0" xfId="0" applyNumberFormat="1" applyFill="1"/>
    <xf numFmtId="0" fontId="0" fillId="0" borderId="1" xfId="0" applyBorder="1"/>
    <xf numFmtId="3" fontId="0" fillId="0" borderId="2" xfId="0" applyNumberFormat="1" applyBorder="1"/>
    <xf numFmtId="0" fontId="4" fillId="0" borderId="1" xfId="2" applyFont="1" applyBorder="1" applyAlignment="1">
      <alignment horizontal="left" vertical="center" wrapText="1"/>
    </xf>
    <xf numFmtId="3" fontId="0" fillId="0" borderId="2" xfId="0" applyNumberFormat="1" applyBorder="1" applyAlignment="1">
      <alignment vertical="center"/>
    </xf>
    <xf numFmtId="165" fontId="4" fillId="0" borderId="0" xfId="11" applyNumberFormat="1" applyFont="1" applyAlignment="1">
      <alignment horizontal="right" vertical="center"/>
    </xf>
    <xf numFmtId="165" fontId="4" fillId="0" borderId="0" xfId="12" applyNumberFormat="1" applyFont="1" applyAlignment="1">
      <alignment horizontal="right" vertical="center"/>
    </xf>
    <xf numFmtId="165" fontId="4" fillId="0" borderId="0" xfId="13" applyNumberFormat="1" applyFont="1" applyAlignment="1">
      <alignment horizontal="right" vertical="center"/>
    </xf>
    <xf numFmtId="10" fontId="0" fillId="0" borderId="0" xfId="0" applyNumberFormat="1"/>
    <xf numFmtId="3" fontId="0" fillId="0" borderId="3" xfId="0" applyNumberFormat="1" applyBorder="1"/>
    <xf numFmtId="0" fontId="3" fillId="0" borderId="0" xfId="16" applyFont="1" applyAlignment="1">
      <alignment horizontal="left" vertical="top" wrapText="1"/>
    </xf>
    <xf numFmtId="166" fontId="3" fillId="0" borderId="0" xfId="17" applyNumberFormat="1" applyFont="1" applyAlignment="1">
      <alignment horizontal="right" vertical="center"/>
    </xf>
    <xf numFmtId="167" fontId="3" fillId="0" borderId="0" xfId="18" applyNumberFormat="1" applyFont="1" applyAlignment="1">
      <alignment horizontal="right" vertical="center"/>
    </xf>
    <xf numFmtId="0" fontId="3" fillId="0" borderId="0" xfId="19" applyFont="1" applyAlignment="1">
      <alignment horizontal="left" vertical="top" wrapText="1"/>
    </xf>
    <xf numFmtId="166" fontId="3" fillId="0" borderId="0" xfId="20" applyNumberFormat="1" applyFont="1" applyAlignment="1">
      <alignment horizontal="right" vertical="center"/>
    </xf>
    <xf numFmtId="167" fontId="3" fillId="0" borderId="0" xfId="21" applyNumberFormat="1" applyFont="1" applyAlignment="1">
      <alignment horizontal="right" vertical="center"/>
    </xf>
    <xf numFmtId="0" fontId="6" fillId="0" borderId="0" xfId="0" applyFont="1" applyAlignment="1">
      <alignment horizontal="left" vertical="top"/>
    </xf>
    <xf numFmtId="0" fontId="7" fillId="0" borderId="0" xfId="0" applyFont="1"/>
    <xf numFmtId="0" fontId="0" fillId="0" borderId="0" xfId="0" applyAlignment="1">
      <alignment vertical="center"/>
    </xf>
    <xf numFmtId="0" fontId="8" fillId="0" borderId="0" xfId="0" applyFont="1" applyAlignment="1">
      <alignment horizontal="left" vertical="center" wrapText="1" indent="5"/>
    </xf>
    <xf numFmtId="0" fontId="0" fillId="0" borderId="0" xfId="0" applyAlignment="1">
      <alignment vertical="center" wrapText="1"/>
    </xf>
    <xf numFmtId="0" fontId="0" fillId="0" borderId="0" xfId="0" applyAlignment="1">
      <alignment horizontal="left" vertical="top" wrapText="1"/>
    </xf>
    <xf numFmtId="0" fontId="1" fillId="3" borderId="8" xfId="0" applyFont="1" applyFill="1" applyBorder="1"/>
    <xf numFmtId="3" fontId="0" fillId="3" borderId="9" xfId="0" applyNumberFormat="1" applyFill="1" applyBorder="1"/>
    <xf numFmtId="0" fontId="7" fillId="0" borderId="0" xfId="0" applyFont="1" applyAlignment="1">
      <alignment vertical="center"/>
    </xf>
    <xf numFmtId="0" fontId="0" fillId="0" borderId="0" xfId="0" applyAlignment="1">
      <alignment horizontal="left" vertical="center"/>
    </xf>
    <xf numFmtId="168" fontId="0" fillId="0" borderId="0" xfId="0" applyNumberFormat="1"/>
    <xf numFmtId="165" fontId="4" fillId="0" borderId="0" xfId="14" applyNumberFormat="1" applyFont="1" applyAlignment="1">
      <alignment horizontal="right" vertical="center"/>
    </xf>
    <xf numFmtId="0" fontId="11" fillId="0" borderId="0" xfId="0" applyFont="1"/>
    <xf numFmtId="164" fontId="0" fillId="0" borderId="3" xfId="0" applyNumberFormat="1" applyBorder="1"/>
    <xf numFmtId="3" fontId="0" fillId="0" borderId="10" xfId="0" applyNumberFormat="1" applyBorder="1" applyAlignment="1">
      <alignment horizontal="left" vertical="center"/>
    </xf>
    <xf numFmtId="0" fontId="0" fillId="0" borderId="10" xfId="0" applyBorder="1" applyAlignment="1">
      <alignment horizontal="left" vertical="center" wrapText="1"/>
    </xf>
    <xf numFmtId="0" fontId="4" fillId="0" borderId="11" xfId="1" applyFont="1" applyBorder="1" applyAlignment="1">
      <alignment horizontal="left" vertical="top" wrapText="1"/>
    </xf>
    <xf numFmtId="0" fontId="4" fillId="0" borderId="13" xfId="2" applyFont="1" applyBorder="1" applyAlignment="1">
      <alignment horizontal="left" vertical="top" wrapText="1"/>
    </xf>
    <xf numFmtId="0" fontId="4" fillId="0" borderId="15" xfId="2" applyFont="1" applyBorder="1" applyAlignment="1">
      <alignment horizontal="left" vertical="top" wrapText="1"/>
    </xf>
    <xf numFmtId="0" fontId="0" fillId="0" borderId="11" xfId="0" applyBorder="1" applyAlignment="1">
      <alignment vertical="center"/>
    </xf>
    <xf numFmtId="0" fontId="0" fillId="0" borderId="12" xfId="0" applyBorder="1" applyAlignment="1">
      <alignment horizontal="left" vertical="center" wrapText="1"/>
    </xf>
    <xf numFmtId="0" fontId="0" fillId="0" borderId="13" xfId="0" applyBorder="1"/>
    <xf numFmtId="0" fontId="0" fillId="0" borderId="15" xfId="0" applyBorder="1"/>
    <xf numFmtId="0" fontId="0" fillId="0" borderId="3" xfId="0" applyBorder="1" applyAlignment="1">
      <alignment horizontal="center"/>
    </xf>
    <xf numFmtId="0" fontId="0" fillId="0" borderId="2" xfId="0" applyBorder="1" applyAlignment="1">
      <alignment horizontal="center"/>
    </xf>
    <xf numFmtId="0" fontId="1" fillId="0" borderId="0" xfId="0" applyFont="1" applyAlignment="1">
      <alignment vertical="center"/>
    </xf>
    <xf numFmtId="0" fontId="1" fillId="0" borderId="3" xfId="0" applyFont="1" applyBorder="1"/>
    <xf numFmtId="0" fontId="0" fillId="4" borderId="0" xfId="0" applyFill="1" applyAlignment="1">
      <alignment horizontal="center"/>
    </xf>
    <xf numFmtId="3" fontId="0" fillId="4" borderId="0" xfId="0" applyNumberFormat="1" applyFill="1" applyAlignment="1">
      <alignment horizontal="center"/>
    </xf>
    <xf numFmtId="0" fontId="0" fillId="2" borderId="13" xfId="0" applyFill="1" applyBorder="1" applyAlignment="1">
      <alignment horizontal="center"/>
    </xf>
    <xf numFmtId="0" fontId="0" fillId="2" borderId="14" xfId="0" applyFill="1" applyBorder="1" applyAlignment="1">
      <alignment horizontal="center"/>
    </xf>
    <xf numFmtId="3" fontId="0" fillId="2" borderId="14" xfId="0" applyNumberFormat="1" applyFill="1" applyBorder="1"/>
    <xf numFmtId="3" fontId="0" fillId="2" borderId="13" xfId="0" applyNumberFormat="1" applyFill="1" applyBorder="1"/>
    <xf numFmtId="3" fontId="0" fillId="2" borderId="13" xfId="0" applyNumberFormat="1" applyFill="1" applyBorder="1" applyAlignment="1">
      <alignment horizontal="center"/>
    </xf>
    <xf numFmtId="3" fontId="0" fillId="2" borderId="14" xfId="0" applyNumberFormat="1" applyFill="1" applyBorder="1" applyAlignment="1">
      <alignment horizontal="center"/>
    </xf>
    <xf numFmtId="0" fontId="1" fillId="4" borderId="13" xfId="0" applyFont="1" applyFill="1" applyBorder="1" applyAlignment="1">
      <alignment horizontal="center" vertical="center"/>
    </xf>
    <xf numFmtId="0" fontId="1" fillId="4" borderId="0" xfId="0" applyFont="1" applyFill="1" applyAlignment="1">
      <alignment horizontal="center" vertical="center"/>
    </xf>
    <xf numFmtId="0" fontId="0" fillId="4" borderId="13" xfId="0" applyFill="1" applyBorder="1" applyAlignment="1">
      <alignment horizontal="center"/>
    </xf>
    <xf numFmtId="3" fontId="0" fillId="4" borderId="13" xfId="0" applyNumberFormat="1" applyFill="1" applyBorder="1"/>
    <xf numFmtId="3" fontId="0" fillId="4" borderId="13" xfId="0" applyNumberFormat="1" applyFill="1" applyBorder="1" applyAlignment="1">
      <alignment horizontal="center"/>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xf>
    <xf numFmtId="0" fontId="1" fillId="2" borderId="14" xfId="0" applyFont="1" applyFill="1" applyBorder="1" applyAlignment="1">
      <alignment horizontal="center"/>
    </xf>
    <xf numFmtId="0" fontId="1" fillId="5" borderId="13" xfId="0" applyFont="1" applyFill="1" applyBorder="1"/>
    <xf numFmtId="0" fontId="0" fillId="5" borderId="13" xfId="0" applyFill="1" applyBorder="1"/>
    <xf numFmtId="0" fontId="1" fillId="5" borderId="1" xfId="0" applyFont="1" applyFill="1" applyBorder="1"/>
    <xf numFmtId="3" fontId="4" fillId="0" borderId="3" xfId="7" applyNumberFormat="1" applyFont="1" applyBorder="1" applyAlignment="1">
      <alignment horizontal="center" vertical="center"/>
    </xf>
    <xf numFmtId="0" fontId="0" fillId="0" borderId="0" xfId="0" applyAlignment="1">
      <alignment wrapText="1"/>
    </xf>
    <xf numFmtId="0" fontId="12" fillId="0" borderId="0" xfId="0" applyFont="1"/>
    <xf numFmtId="0" fontId="0" fillId="0" borderId="0" xfId="0" applyAlignment="1">
      <alignment horizontal="center"/>
    </xf>
    <xf numFmtId="164" fontId="0" fillId="6" borderId="0" xfId="32" applyNumberFormat="1" applyFont="1" applyFill="1" applyBorder="1" applyAlignment="1">
      <alignment wrapText="1"/>
    </xf>
    <xf numFmtId="164" fontId="0" fillId="0" borderId="0" xfId="32" applyNumberFormat="1" applyFont="1" applyBorder="1" applyAlignment="1">
      <alignment wrapText="1"/>
    </xf>
    <xf numFmtId="164" fontId="4" fillId="0" borderId="0" xfId="32" applyNumberFormat="1" applyFont="1" applyFill="1" applyBorder="1" applyAlignment="1">
      <alignment horizontal="right" vertical="center"/>
    </xf>
    <xf numFmtId="3" fontId="1" fillId="4" borderId="13" xfId="0" applyNumberFormat="1" applyFont="1" applyFill="1" applyBorder="1"/>
    <xf numFmtId="3" fontId="1" fillId="4" borderId="0" xfId="0" applyNumberFormat="1" applyFont="1" applyFill="1" applyBorder="1"/>
    <xf numFmtId="3" fontId="1" fillId="2" borderId="13" xfId="0" applyNumberFormat="1" applyFont="1" applyFill="1" applyBorder="1"/>
    <xf numFmtId="3" fontId="1" fillId="2" borderId="14" xfId="0" applyNumberFormat="1" applyFont="1" applyFill="1" applyBorder="1"/>
    <xf numFmtId="0" fontId="0" fillId="0" borderId="0" xfId="0" applyFill="1" applyBorder="1"/>
    <xf numFmtId="3" fontId="4" fillId="0" borderId="0" xfId="11" applyNumberFormat="1" applyFont="1" applyFill="1" applyBorder="1" applyAlignment="1">
      <alignment horizontal="right" vertical="center"/>
    </xf>
    <xf numFmtId="3" fontId="4" fillId="0" borderId="0" xfId="12" applyNumberFormat="1" applyFont="1" applyFill="1" applyBorder="1" applyAlignment="1">
      <alignment horizontal="right" vertical="center"/>
    </xf>
    <xf numFmtId="3" fontId="0" fillId="0" borderId="0" xfId="0" applyNumberFormat="1" applyFill="1" applyBorder="1"/>
    <xf numFmtId="0" fontId="1" fillId="0" borderId="0" xfId="0" applyFont="1" applyFill="1" applyBorder="1" applyAlignment="1">
      <alignment horizontal="center"/>
    </xf>
    <xf numFmtId="3" fontId="0" fillId="0" borderId="0" xfId="0" applyNumberFormat="1" applyFill="1" applyBorder="1" applyAlignment="1">
      <alignment horizontal="center"/>
    </xf>
    <xf numFmtId="164" fontId="0" fillId="0" borderId="3" xfId="32" applyNumberFormat="1" applyFont="1" applyBorder="1" applyAlignment="1">
      <alignment wrapText="1"/>
    </xf>
    <xf numFmtId="3" fontId="4" fillId="4" borderId="3" xfId="11" applyNumberFormat="1" applyFont="1" applyFill="1" applyBorder="1" applyAlignment="1">
      <alignment horizontal="right" vertical="center"/>
    </xf>
    <xf numFmtId="3" fontId="4" fillId="4" borderId="3" xfId="12" applyNumberFormat="1" applyFont="1" applyFill="1" applyBorder="1" applyAlignment="1">
      <alignment horizontal="right" vertical="center"/>
    </xf>
    <xf numFmtId="3" fontId="0" fillId="4" borderId="3" xfId="0" applyNumberFormat="1" applyFill="1" applyBorder="1"/>
    <xf numFmtId="3" fontId="4" fillId="2" borderId="3" xfId="12" applyNumberFormat="1" applyFont="1" applyFill="1" applyBorder="1" applyAlignment="1">
      <alignment horizontal="right" vertical="center"/>
    </xf>
    <xf numFmtId="3" fontId="0" fillId="2" borderId="3" xfId="0" applyNumberFormat="1" applyFill="1" applyBorder="1"/>
    <xf numFmtId="0" fontId="0" fillId="0" borderId="0" xfId="0" applyBorder="1"/>
    <xf numFmtId="165" fontId="4" fillId="0" borderId="0" xfId="13" applyNumberFormat="1" applyFont="1" applyBorder="1" applyAlignment="1">
      <alignment horizontal="right" vertical="center"/>
    </xf>
    <xf numFmtId="165" fontId="4" fillId="0" borderId="0" xfId="14" applyNumberFormat="1" applyFont="1" applyBorder="1" applyAlignment="1">
      <alignment horizontal="right" vertical="center"/>
    </xf>
    <xf numFmtId="3" fontId="0" fillId="4" borderId="0" xfId="0" applyNumberFormat="1" applyFill="1" applyBorder="1"/>
    <xf numFmtId="3" fontId="0" fillId="2" borderId="0" xfId="0" applyNumberFormat="1" applyFill="1" applyBorder="1"/>
    <xf numFmtId="3" fontId="0" fillId="4" borderId="11" xfId="0" applyNumberFormat="1" applyFill="1" applyBorder="1"/>
    <xf numFmtId="3" fontId="0" fillId="4" borderId="12" xfId="0" applyNumberFormat="1" applyFill="1" applyBorder="1"/>
    <xf numFmtId="3" fontId="0" fillId="2" borderId="12" xfId="0" applyNumberFormat="1" applyFill="1" applyBorder="1"/>
    <xf numFmtId="3" fontId="4" fillId="0" borderId="3" xfId="7" applyNumberFormat="1" applyFont="1" applyBorder="1" applyAlignment="1">
      <alignment horizontal="right" vertical="center"/>
    </xf>
    <xf numFmtId="0" fontId="0" fillId="0" borderId="0" xfId="0" applyAlignment="1">
      <alignment horizontal="left" vertical="top" wrapText="1"/>
    </xf>
    <xf numFmtId="164" fontId="0" fillId="0" borderId="0" xfId="32" applyNumberFormat="1" applyFont="1"/>
    <xf numFmtId="0" fontId="0" fillId="0" borderId="0" xfId="0" applyAlignment="1">
      <alignment horizontal="left" vertical="center"/>
    </xf>
    <xf numFmtId="0" fontId="0" fillId="0" borderId="0" xfId="0" applyAlignment="1">
      <alignment horizontal="left"/>
    </xf>
    <xf numFmtId="0" fontId="1" fillId="4" borderId="1" xfId="0" applyFont="1" applyFill="1" applyBorder="1" applyAlignment="1">
      <alignment horizontal="center" vertical="center"/>
    </xf>
    <xf numFmtId="0" fontId="1" fillId="4" borderId="16" xfId="0" applyFont="1" applyFill="1" applyBorder="1" applyAlignment="1">
      <alignment horizontal="center" vertical="center"/>
    </xf>
    <xf numFmtId="164" fontId="1" fillId="0" borderId="0" xfId="32" applyNumberFormat="1" applyFont="1" applyBorder="1"/>
    <xf numFmtId="0" fontId="0" fillId="0" borderId="1" xfId="0" applyBorder="1" applyAlignment="1">
      <alignment vertical="center"/>
    </xf>
    <xf numFmtId="3" fontId="0" fillId="0" borderId="3" xfId="0" applyNumberFormat="1" applyBorder="1" applyAlignment="1">
      <alignment horizontal="left" vertical="center"/>
    </xf>
    <xf numFmtId="0" fontId="1" fillId="0" borderId="12" xfId="0" applyFont="1" applyBorder="1" applyAlignment="1">
      <alignment horizontal="left" vertical="center" wrapText="1"/>
    </xf>
    <xf numFmtId="0" fontId="4" fillId="0" borderId="3" xfId="1" applyFont="1" applyBorder="1" applyAlignment="1">
      <alignment horizontal="left" vertical="top" wrapText="1"/>
    </xf>
    <xf numFmtId="3" fontId="1" fillId="0" borderId="3" xfId="0" applyNumberFormat="1" applyFont="1" applyBorder="1"/>
    <xf numFmtId="0" fontId="4" fillId="0" borderId="3" xfId="2" applyFont="1" applyBorder="1" applyAlignment="1">
      <alignment horizontal="left" vertical="top" wrapText="1"/>
    </xf>
    <xf numFmtId="3" fontId="0" fillId="0" borderId="0" xfId="0" applyNumberFormat="1" applyAlignment="1">
      <alignment vertical="center"/>
    </xf>
    <xf numFmtId="164" fontId="0" fillId="0" borderId="0" xfId="32" applyNumberFormat="1" applyFont="1" applyBorder="1"/>
    <xf numFmtId="164" fontId="1" fillId="0" borderId="0" xfId="32" applyNumberFormat="1" applyFont="1"/>
    <xf numFmtId="0" fontId="1" fillId="0" borderId="1" xfId="0" applyFont="1" applyBorder="1"/>
    <xf numFmtId="0" fontId="1" fillId="0" borderId="10" xfId="0" applyFont="1" applyBorder="1"/>
    <xf numFmtId="0" fontId="1" fillId="2" borderId="0" xfId="0" applyFont="1" applyFill="1" applyAlignment="1">
      <alignment horizontal="center" vertical="center" wrapText="1"/>
    </xf>
    <xf numFmtId="0" fontId="1" fillId="2" borderId="12" xfId="0" applyFont="1" applyFill="1" applyBorder="1" applyAlignment="1">
      <alignment horizontal="center" vertical="center" wrapText="1"/>
    </xf>
    <xf numFmtId="0" fontId="0" fillId="0" borderId="18" xfId="0" applyBorder="1"/>
    <xf numFmtId="0" fontId="1" fillId="2" borderId="0" xfId="0" applyFont="1" applyFill="1" applyAlignment="1">
      <alignment horizontal="center"/>
    </xf>
    <xf numFmtId="0" fontId="0" fillId="2" borderId="0" xfId="0" applyFill="1" applyAlignment="1">
      <alignment horizontal="center"/>
    </xf>
    <xf numFmtId="3" fontId="4" fillId="4" borderId="0" xfId="11" applyNumberFormat="1" applyFont="1" applyFill="1" applyAlignment="1">
      <alignment horizontal="right" vertical="center"/>
    </xf>
    <xf numFmtId="3" fontId="4" fillId="4" borderId="0" xfId="12" applyNumberFormat="1" applyFont="1" applyFill="1" applyAlignment="1">
      <alignment horizontal="right" vertical="center"/>
    </xf>
    <xf numFmtId="3" fontId="4" fillId="2" borderId="0" xfId="12" applyNumberFormat="1" applyFont="1" applyFill="1" applyAlignment="1">
      <alignment horizontal="right" vertical="center"/>
    </xf>
    <xf numFmtId="3" fontId="0" fillId="2" borderId="0" xfId="0" applyNumberFormat="1" applyFill="1"/>
    <xf numFmtId="3" fontId="0" fillId="2" borderId="0" xfId="0" applyNumberFormat="1" applyFill="1" applyAlignment="1">
      <alignment horizontal="center"/>
    </xf>
    <xf numFmtId="3" fontId="4" fillId="4" borderId="17" xfId="11" applyNumberFormat="1" applyFont="1" applyFill="1" applyBorder="1" applyAlignment="1">
      <alignment horizontal="right" vertical="center"/>
    </xf>
    <xf numFmtId="3" fontId="4" fillId="4" borderId="17" xfId="12" applyNumberFormat="1" applyFont="1" applyFill="1" applyBorder="1" applyAlignment="1">
      <alignment horizontal="right" vertical="center"/>
    </xf>
    <xf numFmtId="3" fontId="4" fillId="2" borderId="17" xfId="12" applyNumberFormat="1" applyFont="1" applyFill="1" applyBorder="1" applyAlignment="1">
      <alignment horizontal="right" vertical="center"/>
    </xf>
    <xf numFmtId="3" fontId="0" fillId="2" borderId="19" xfId="0" applyNumberFormat="1" applyFill="1" applyBorder="1"/>
    <xf numFmtId="0" fontId="1" fillId="0" borderId="0" xfId="0" applyFont="1" applyAlignment="1">
      <alignment horizontal="center"/>
    </xf>
    <xf numFmtId="3" fontId="0" fillId="0" borderId="0" xfId="0" applyNumberFormat="1" applyAlignment="1">
      <alignment horizontal="center"/>
    </xf>
    <xf numFmtId="3" fontId="4" fillId="0" borderId="0" xfId="11" applyNumberFormat="1" applyFont="1" applyAlignment="1">
      <alignment horizontal="right" vertical="center"/>
    </xf>
    <xf numFmtId="3" fontId="4" fillId="0" borderId="0" xfId="12" applyNumberFormat="1" applyFont="1" applyAlignment="1">
      <alignment horizontal="right" vertical="center"/>
    </xf>
    <xf numFmtId="3" fontId="4" fillId="0" borderId="3" xfId="11" applyNumberFormat="1" applyFont="1" applyBorder="1" applyAlignment="1">
      <alignment horizontal="right" vertical="center"/>
    </xf>
    <xf numFmtId="3" fontId="1" fillId="0" borderId="0" xfId="0" applyNumberFormat="1" applyFont="1"/>
    <xf numFmtId="0" fontId="0" fillId="0" borderId="0" xfId="0" applyAlignment="1">
      <alignment horizontal="left" vertical="center"/>
    </xf>
    <xf numFmtId="3" fontId="1" fillId="0" borderId="3" xfId="0" applyNumberFormat="1" applyFont="1" applyBorder="1" applyAlignment="1">
      <alignment horizontal="right"/>
    </xf>
    <xf numFmtId="164" fontId="0" fillId="0" borderId="0" xfId="32" applyNumberFormat="1" applyFont="1" applyFill="1" applyAlignment="1">
      <alignment wrapText="1"/>
    </xf>
    <xf numFmtId="164" fontId="0" fillId="0" borderId="0" xfId="32" applyNumberFormat="1" applyFont="1" applyFill="1" applyBorder="1" applyAlignment="1">
      <alignment wrapText="1"/>
    </xf>
    <xf numFmtId="3" fontId="0" fillId="0" borderId="0" xfId="0" applyNumberFormat="1" applyAlignment="1">
      <alignment wrapText="1"/>
    </xf>
    <xf numFmtId="4" fontId="0" fillId="0" borderId="0" xfId="0" applyNumberFormat="1"/>
    <xf numFmtId="0" fontId="0" fillId="0" borderId="3" xfId="0" applyBorder="1" applyAlignment="1">
      <alignment horizontal="left" vertical="center" wrapText="1"/>
    </xf>
    <xf numFmtId="0" fontId="4" fillId="0" borderId="10" xfId="1" applyFont="1" applyBorder="1" applyAlignment="1">
      <alignment horizontal="left" vertical="top" wrapText="1"/>
    </xf>
    <xf numFmtId="0" fontId="4" fillId="0" borderId="18" xfId="2" applyFont="1" applyBorder="1" applyAlignment="1">
      <alignment horizontal="left" vertical="top" wrapText="1"/>
    </xf>
    <xf numFmtId="0" fontId="4" fillId="0" borderId="20" xfId="2" applyFont="1" applyBorder="1" applyAlignment="1">
      <alignment horizontal="left" vertical="top" wrapText="1"/>
    </xf>
    <xf numFmtId="164" fontId="0" fillId="0" borderId="10" xfId="32" applyNumberFormat="1" applyFont="1" applyBorder="1" applyAlignment="1">
      <alignment wrapText="1"/>
    </xf>
    <xf numFmtId="164" fontId="0" fillId="0" borderId="18" xfId="32" applyNumberFormat="1" applyFont="1" applyBorder="1" applyAlignment="1">
      <alignment wrapText="1"/>
    </xf>
    <xf numFmtId="0" fontId="0" fillId="0" borderId="20" xfId="0" applyBorder="1"/>
    <xf numFmtId="164" fontId="0" fillId="0" borderId="20" xfId="32" applyNumberFormat="1" applyFont="1" applyBorder="1" applyAlignment="1">
      <alignment wrapText="1"/>
    </xf>
    <xf numFmtId="0" fontId="1" fillId="5" borderId="15" xfId="0" applyFont="1" applyFill="1" applyBorder="1"/>
    <xf numFmtId="3" fontId="1" fillId="4" borderId="15" xfId="0" applyNumberFormat="1" applyFont="1" applyFill="1" applyBorder="1"/>
    <xf numFmtId="3" fontId="1" fillId="4" borderId="17" xfId="0" applyNumberFormat="1" applyFont="1" applyFill="1" applyBorder="1"/>
    <xf numFmtId="3" fontId="1" fillId="2" borderId="15" xfId="0" applyNumberFormat="1" applyFont="1" applyFill="1" applyBorder="1"/>
    <xf numFmtId="3" fontId="1" fillId="2" borderId="19" xfId="0" applyNumberFormat="1" applyFont="1" applyFill="1" applyBorder="1"/>
    <xf numFmtId="164" fontId="0" fillId="0" borderId="3" xfId="32" applyNumberFormat="1" applyFont="1" applyFill="1" applyBorder="1" applyAlignment="1">
      <alignment wrapText="1"/>
    </xf>
    <xf numFmtId="3" fontId="0" fillId="0" borderId="3" xfId="0" applyNumberFormat="1" applyBorder="1" applyAlignment="1">
      <alignment horizontal="right"/>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horizontal="left" vertical="center" wrapText="1"/>
    </xf>
    <xf numFmtId="0" fontId="0" fillId="0" borderId="0" xfId="0" applyAlignment="1">
      <alignment horizontal="left" vertical="center"/>
    </xf>
    <xf numFmtId="0" fontId="1" fillId="4" borderId="4" xfId="0" applyFont="1" applyFill="1" applyBorder="1" applyAlignment="1">
      <alignment horizontal="left" wrapText="1"/>
    </xf>
    <xf numFmtId="0" fontId="1" fillId="4" borderId="6" xfId="0" applyFont="1" applyFill="1" applyBorder="1" applyAlignment="1">
      <alignment horizontal="left" wrapText="1"/>
    </xf>
    <xf numFmtId="3" fontId="1" fillId="4" borderId="5" xfId="0" applyNumberFormat="1" applyFont="1" applyFill="1" applyBorder="1" applyAlignment="1">
      <alignment horizontal="right" vertical="center"/>
    </xf>
    <xf numFmtId="3" fontId="1" fillId="4" borderId="7" xfId="0" applyNumberFormat="1" applyFont="1" applyFill="1" applyBorder="1" applyAlignment="1">
      <alignment horizontal="right" vertical="center"/>
    </xf>
    <xf numFmtId="0" fontId="0" fillId="0" borderId="0" xfId="0" applyAlignment="1">
      <alignment horizontal="left" wrapText="1"/>
    </xf>
    <xf numFmtId="3" fontId="1" fillId="0" borderId="0" xfId="0" applyNumberFormat="1" applyFont="1" applyFill="1" applyBorder="1" applyAlignment="1">
      <alignment horizontal="center"/>
    </xf>
    <xf numFmtId="0" fontId="1" fillId="4" borderId="1" xfId="0" applyFont="1" applyFill="1" applyBorder="1" applyAlignment="1">
      <alignment horizontal="center" vertical="center"/>
    </xf>
    <xf numFmtId="0" fontId="1" fillId="4" borderId="16"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4" borderId="13" xfId="0" applyFont="1" applyFill="1" applyBorder="1" applyAlignment="1">
      <alignment horizontal="center"/>
    </xf>
    <xf numFmtId="0" fontId="1" fillId="4" borderId="0" xfId="0" applyFont="1" applyFill="1" applyAlignment="1">
      <alignment horizontal="center"/>
    </xf>
    <xf numFmtId="3" fontId="1" fillId="4" borderId="13" xfId="0" applyNumberFormat="1" applyFont="1" applyFill="1" applyBorder="1" applyAlignment="1">
      <alignment horizontal="center"/>
    </xf>
    <xf numFmtId="3" fontId="1" fillId="4" borderId="0" xfId="0" applyNumberFormat="1" applyFont="1" applyFill="1" applyAlignment="1">
      <alignment horizontal="center"/>
    </xf>
    <xf numFmtId="0" fontId="0" fillId="0" borderId="0" xfId="0" applyAlignment="1">
      <alignment horizontal="left"/>
    </xf>
    <xf numFmtId="0" fontId="7" fillId="0" borderId="0" xfId="0" applyFont="1" applyAlignment="1">
      <alignment horizontal="left" vertical="center"/>
    </xf>
    <xf numFmtId="0" fontId="1" fillId="0" borderId="17" xfId="0" applyFont="1" applyBorder="1" applyAlignment="1">
      <alignment horizontal="center"/>
    </xf>
    <xf numFmtId="3" fontId="1" fillId="0" borderId="0" xfId="0" applyNumberFormat="1" applyFont="1" applyAlignment="1">
      <alignment horizontal="center"/>
    </xf>
    <xf numFmtId="9" fontId="1" fillId="0" borderId="0" xfId="32" applyFont="1" applyFill="1" applyBorder="1" applyAlignment="1">
      <alignment horizontal="center" wrapText="1"/>
    </xf>
  </cellXfs>
  <cellStyles count="33">
    <cellStyle name="Normal" xfId="0" builtinId="0"/>
    <cellStyle name="Percent" xfId="32" builtinId="5"/>
    <cellStyle name="Percent 2" xfId="15" xr:uid="{00000000-0005-0000-0000-000002000000}"/>
    <cellStyle name="style1460111841886" xfId="1" xr:uid="{00000000-0005-0000-0000-000003000000}"/>
    <cellStyle name="style1460111842042" xfId="2" xr:uid="{00000000-0005-0000-0000-000004000000}"/>
    <cellStyle name="style1460111842761" xfId="3" xr:uid="{00000000-0005-0000-0000-000005000000}"/>
    <cellStyle name="style1460111842948" xfId="4" xr:uid="{00000000-0005-0000-0000-000006000000}"/>
    <cellStyle name="style1460113977636" xfId="5" xr:uid="{00000000-0005-0000-0000-000007000000}"/>
    <cellStyle name="style1460368067068" xfId="6" xr:uid="{00000000-0005-0000-0000-000008000000}"/>
    <cellStyle name="style1460368067255" xfId="7" xr:uid="{00000000-0005-0000-0000-000009000000}"/>
    <cellStyle name="style1460368067412" xfId="8" xr:uid="{00000000-0005-0000-0000-00000A000000}"/>
    <cellStyle name="style1460385353944" xfId="9" xr:uid="{00000000-0005-0000-0000-00000B000000}"/>
    <cellStyle name="style1460385354069" xfId="10" xr:uid="{00000000-0005-0000-0000-00000C000000}"/>
    <cellStyle name="style1460386382828" xfId="11" xr:uid="{00000000-0005-0000-0000-00000D000000}"/>
    <cellStyle name="style1460386382859" xfId="12" xr:uid="{00000000-0005-0000-0000-00000E000000}"/>
    <cellStyle name="style1460390311776" xfId="13" xr:uid="{00000000-0005-0000-0000-00000F000000}"/>
    <cellStyle name="style1460390311807" xfId="14" xr:uid="{00000000-0005-0000-0000-000010000000}"/>
    <cellStyle name="style1467294854359" xfId="16" xr:uid="{00000000-0005-0000-0000-000011000000}"/>
    <cellStyle name="style1467294854468" xfId="19" xr:uid="{00000000-0005-0000-0000-000012000000}"/>
    <cellStyle name="style1467294855499" xfId="17" xr:uid="{00000000-0005-0000-0000-000013000000}"/>
    <cellStyle name="style1467294855546" xfId="18" xr:uid="{00000000-0005-0000-0000-000014000000}"/>
    <cellStyle name="style1467294855624" xfId="20" xr:uid="{00000000-0005-0000-0000-000015000000}"/>
    <cellStyle name="style1467294855671" xfId="21" xr:uid="{00000000-0005-0000-0000-000016000000}"/>
    <cellStyle name="style1467297879025" xfId="22" xr:uid="{00000000-0005-0000-0000-000017000000}"/>
    <cellStyle name="style1467297879056" xfId="23" xr:uid="{00000000-0005-0000-0000-000018000000}"/>
    <cellStyle name="style1467297879134" xfId="24" xr:uid="{00000000-0005-0000-0000-000019000000}"/>
    <cellStyle name="style1467297879181" xfId="25" xr:uid="{00000000-0005-0000-0000-00001A000000}"/>
    <cellStyle name="style1467297879244" xfId="26" xr:uid="{00000000-0005-0000-0000-00001B000000}"/>
    <cellStyle name="style1467297879291" xfId="27" xr:uid="{00000000-0005-0000-0000-00001C000000}"/>
    <cellStyle name="style1467297879369" xfId="28" xr:uid="{00000000-0005-0000-0000-00001D000000}"/>
    <cellStyle name="style1467297879400" xfId="29" xr:uid="{00000000-0005-0000-0000-00001E000000}"/>
    <cellStyle name="style1473428426706" xfId="30" xr:uid="{00000000-0005-0000-0000-00001F000000}"/>
    <cellStyle name="style1473428426752" xfId="31" xr:uid="{00000000-0005-0000-0000-00002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'Supp. data (2)'!$C$175</c:f>
              <c:strCache>
                <c:ptCount val="1"/>
              </c:strCache>
            </c:strRef>
          </c:tx>
          <c:spPr>
            <a:solidFill>
              <a:schemeClr val="accent1"/>
            </a:solidFill>
            <a:ln>
              <a:noFill/>
            </a:ln>
            <a:effectLst/>
          </c:spPr>
          <c:invertIfNegative val="0"/>
          <c:cat>
            <c:numRef>
              <c:f>'Supp. data (2)'!$B$176:$B$183</c:f>
              <c:numCache>
                <c:formatCode>General</c:formatCode>
                <c:ptCount val="8"/>
              </c:numCache>
            </c:numRef>
          </c:cat>
          <c:val>
            <c:numRef>
              <c:f>'Supp. data (2)'!$C$176:$C$183</c:f>
              <c:numCache>
                <c:formatCode>#,##0</c:formatCode>
                <c:ptCount val="8"/>
              </c:numCache>
            </c:numRef>
          </c:val>
          <c:extLst>
            <c:ext xmlns:c16="http://schemas.microsoft.com/office/drawing/2014/chart" uri="{C3380CC4-5D6E-409C-BE32-E72D297353CC}">
              <c16:uniqueId val="{00000000-4C0A-4B32-B711-95C7C1B29B5B}"/>
            </c:ext>
          </c:extLst>
        </c:ser>
        <c:ser>
          <c:idx val="1"/>
          <c:order val="1"/>
          <c:tx>
            <c:strRef>
              <c:f>'Supp. data (2)'!$D$175</c:f>
              <c:strCache>
                <c:ptCount val="1"/>
              </c:strCache>
            </c:strRef>
          </c:tx>
          <c:spPr>
            <a:solidFill>
              <a:schemeClr val="accent2"/>
            </a:solidFill>
            <a:ln>
              <a:noFill/>
            </a:ln>
            <a:effectLst/>
          </c:spPr>
          <c:invertIfNegative val="0"/>
          <c:cat>
            <c:numRef>
              <c:f>'Supp. data (2)'!$B$176:$B$183</c:f>
              <c:numCache>
                <c:formatCode>General</c:formatCode>
                <c:ptCount val="8"/>
              </c:numCache>
            </c:numRef>
          </c:cat>
          <c:val>
            <c:numRef>
              <c:f>'Supp. data (2)'!$D$176:$D$183</c:f>
              <c:numCache>
                <c:formatCode>#,##0</c:formatCode>
                <c:ptCount val="8"/>
              </c:numCache>
            </c:numRef>
          </c:val>
          <c:extLst>
            <c:ext xmlns:c16="http://schemas.microsoft.com/office/drawing/2014/chart" uri="{C3380CC4-5D6E-409C-BE32-E72D297353CC}">
              <c16:uniqueId val="{00000001-4C0A-4B32-B711-95C7C1B29B5B}"/>
            </c:ext>
          </c:extLst>
        </c:ser>
        <c:ser>
          <c:idx val="2"/>
          <c:order val="2"/>
          <c:tx>
            <c:strRef>
              <c:f>'Supp. data (2)'!$E$175</c:f>
              <c:strCache>
                <c:ptCount val="1"/>
              </c:strCache>
            </c:strRef>
          </c:tx>
          <c:spPr>
            <a:solidFill>
              <a:schemeClr val="accent3"/>
            </a:solidFill>
            <a:ln>
              <a:noFill/>
            </a:ln>
            <a:effectLst/>
          </c:spPr>
          <c:invertIfNegative val="0"/>
          <c:cat>
            <c:numRef>
              <c:f>'Supp. data (2)'!$B$176:$B$183</c:f>
              <c:numCache>
                <c:formatCode>General</c:formatCode>
                <c:ptCount val="8"/>
              </c:numCache>
            </c:numRef>
          </c:cat>
          <c:val>
            <c:numRef>
              <c:f>'Supp. data (2)'!$E$176:$E$183</c:f>
              <c:numCache>
                <c:formatCode>#,##0</c:formatCode>
                <c:ptCount val="8"/>
              </c:numCache>
            </c:numRef>
          </c:val>
          <c:extLst>
            <c:ext xmlns:c16="http://schemas.microsoft.com/office/drawing/2014/chart" uri="{C3380CC4-5D6E-409C-BE32-E72D297353CC}">
              <c16:uniqueId val="{00000002-4C0A-4B32-B711-95C7C1B29B5B}"/>
            </c:ext>
          </c:extLst>
        </c:ser>
        <c:dLbls>
          <c:showLegendKey val="0"/>
          <c:showVal val="0"/>
          <c:showCatName val="0"/>
          <c:showSerName val="0"/>
          <c:showPercent val="0"/>
          <c:showBubbleSize val="0"/>
        </c:dLbls>
        <c:gapWidth val="219"/>
        <c:overlap val="-27"/>
        <c:axId val="455756472"/>
        <c:axId val="455765112"/>
      </c:barChart>
      <c:catAx>
        <c:axId val="455756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5765112"/>
        <c:crosses val="autoZero"/>
        <c:auto val="1"/>
        <c:lblAlgn val="ctr"/>
        <c:lblOffset val="100"/>
        <c:noMultiLvlLbl val="0"/>
      </c:catAx>
      <c:valAx>
        <c:axId val="4557651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5756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371930</xdr:colOff>
      <xdr:row>160</xdr:row>
      <xdr:rowOff>75292</xdr:rowOff>
    </xdr:from>
    <xdr:to>
      <xdr:col>14</xdr:col>
      <xdr:colOff>148091</xdr:colOff>
      <xdr:row>179</xdr:row>
      <xdr:rowOff>145142</xdr:rowOff>
    </xdr:to>
    <xdr:graphicFrame macro="">
      <xdr:nvGraphicFramePr>
        <xdr:cNvPr id="2" name="Chart 1">
          <a:extLst>
            <a:ext uri="{FF2B5EF4-FFF2-40B4-BE49-F238E27FC236}">
              <a16:creationId xmlns:a16="http://schemas.microsoft.com/office/drawing/2014/main" id="{6EF2CD1A-C795-498E-B534-9099536E01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D69"/>
  <sheetViews>
    <sheetView showGridLines="0" zoomScale="80" zoomScaleNormal="80" workbookViewId="0">
      <selection activeCell="N7" sqref="N7"/>
    </sheetView>
  </sheetViews>
  <sheetFormatPr defaultRowHeight="14.4" x14ac:dyDescent="0.3"/>
  <cols>
    <col min="1" max="1" width="7.109375" customWidth="1"/>
    <col min="2" max="2" width="108.88671875" customWidth="1"/>
  </cols>
  <sheetData>
    <row r="3" spans="2:4" ht="21" x14ac:dyDescent="0.4">
      <c r="B3" s="30" t="s">
        <v>80</v>
      </c>
    </row>
    <row r="5" spans="2:4" x14ac:dyDescent="0.3">
      <c r="B5" s="167" t="s">
        <v>81</v>
      </c>
      <c r="D5" s="78"/>
    </row>
    <row r="6" spans="2:4" ht="35.700000000000003" customHeight="1" x14ac:dyDescent="0.3">
      <c r="B6" s="167"/>
    </row>
    <row r="7" spans="2:4" ht="131.69999999999999" customHeight="1" x14ac:dyDescent="0.3">
      <c r="B7" s="167"/>
    </row>
    <row r="8" spans="2:4" ht="185.25" customHeight="1" x14ac:dyDescent="0.3">
      <c r="B8" s="167"/>
    </row>
    <row r="9" spans="2:4" x14ac:dyDescent="0.3">
      <c r="B9" s="33"/>
    </row>
    <row r="10" spans="2:4" x14ac:dyDescent="0.3">
      <c r="B10" s="168" t="s">
        <v>55</v>
      </c>
    </row>
    <row r="11" spans="2:4" x14ac:dyDescent="0.3">
      <c r="B11" s="168"/>
    </row>
    <row r="12" spans="2:4" x14ac:dyDescent="0.3">
      <c r="B12" s="168"/>
    </row>
    <row r="13" spans="2:4" x14ac:dyDescent="0.3">
      <c r="B13" s="168"/>
    </row>
    <row r="14" spans="2:4" x14ac:dyDescent="0.3">
      <c r="B14" s="168"/>
    </row>
    <row r="15" spans="2:4" x14ac:dyDescent="0.3">
      <c r="B15" s="168"/>
    </row>
    <row r="16" spans="2:4" x14ac:dyDescent="0.3">
      <c r="B16" s="168"/>
    </row>
    <row r="17" spans="2:2" x14ac:dyDescent="0.3">
      <c r="B17" s="168"/>
    </row>
    <row r="18" spans="2:2" x14ac:dyDescent="0.3">
      <c r="B18" s="168"/>
    </row>
    <row r="19" spans="2:2" x14ac:dyDescent="0.3">
      <c r="B19" s="168"/>
    </row>
    <row r="20" spans="2:2" x14ac:dyDescent="0.3">
      <c r="B20" s="168"/>
    </row>
    <row r="21" spans="2:2" x14ac:dyDescent="0.3">
      <c r="B21" s="168"/>
    </row>
    <row r="22" spans="2:2" x14ac:dyDescent="0.3">
      <c r="B22" s="168"/>
    </row>
    <row r="23" spans="2:2" x14ac:dyDescent="0.3">
      <c r="B23" s="168"/>
    </row>
    <row r="24" spans="2:2" x14ac:dyDescent="0.3">
      <c r="B24" s="168"/>
    </row>
    <row r="25" spans="2:2" x14ac:dyDescent="0.3">
      <c r="B25" s="168"/>
    </row>
    <row r="26" spans="2:2" x14ac:dyDescent="0.3">
      <c r="B26" s="168"/>
    </row>
    <row r="27" spans="2:2" x14ac:dyDescent="0.3">
      <c r="B27" s="33"/>
    </row>
    <row r="28" spans="2:2" ht="14.4" customHeight="1" x14ac:dyDescent="0.3">
      <c r="B28" s="167" t="s">
        <v>56</v>
      </c>
    </row>
    <row r="29" spans="2:2" x14ac:dyDescent="0.3">
      <c r="B29" s="167"/>
    </row>
    <row r="30" spans="2:2" x14ac:dyDescent="0.3">
      <c r="B30" s="167"/>
    </row>
    <row r="31" spans="2:2" x14ac:dyDescent="0.3">
      <c r="B31" s="167"/>
    </row>
    <row r="32" spans="2:2" x14ac:dyDescent="0.3">
      <c r="B32" s="167"/>
    </row>
    <row r="33" spans="2:2" x14ac:dyDescent="0.3">
      <c r="B33" s="167"/>
    </row>
    <row r="34" spans="2:2" x14ac:dyDescent="0.3">
      <c r="B34" s="167"/>
    </row>
    <row r="35" spans="2:2" x14ac:dyDescent="0.3">
      <c r="B35" s="167"/>
    </row>
    <row r="36" spans="2:2" x14ac:dyDescent="0.3">
      <c r="B36" s="167"/>
    </row>
    <row r="37" spans="2:2" x14ac:dyDescent="0.3">
      <c r="B37" s="167"/>
    </row>
    <row r="38" spans="2:2" x14ac:dyDescent="0.3">
      <c r="B38" s="167"/>
    </row>
    <row r="39" spans="2:2" x14ac:dyDescent="0.3">
      <c r="B39" s="167"/>
    </row>
    <row r="40" spans="2:2" x14ac:dyDescent="0.3">
      <c r="B40" s="167"/>
    </row>
    <row r="41" spans="2:2" x14ac:dyDescent="0.3">
      <c r="B41" s="167"/>
    </row>
    <row r="42" spans="2:2" x14ac:dyDescent="0.3">
      <c r="B42" s="167"/>
    </row>
    <row r="43" spans="2:2" x14ac:dyDescent="0.3">
      <c r="B43" s="167"/>
    </row>
    <row r="44" spans="2:2" x14ac:dyDescent="0.3">
      <c r="B44" s="167"/>
    </row>
    <row r="45" spans="2:2" x14ac:dyDescent="0.3">
      <c r="B45" s="167"/>
    </row>
    <row r="46" spans="2:2" x14ac:dyDescent="0.3">
      <c r="B46" s="167"/>
    </row>
    <row r="47" spans="2:2" x14ac:dyDescent="0.3">
      <c r="B47" s="167"/>
    </row>
    <row r="48" spans="2:2" x14ac:dyDescent="0.3">
      <c r="B48" s="167"/>
    </row>
    <row r="49" spans="2:2" x14ac:dyDescent="0.3">
      <c r="B49" s="167"/>
    </row>
    <row r="50" spans="2:2" x14ac:dyDescent="0.3">
      <c r="B50" s="167"/>
    </row>
    <row r="51" spans="2:2" x14ac:dyDescent="0.3">
      <c r="B51" s="167"/>
    </row>
    <row r="52" spans="2:2" x14ac:dyDescent="0.3">
      <c r="B52" s="167"/>
    </row>
    <row r="53" spans="2:2" x14ac:dyDescent="0.3">
      <c r="B53" s="167"/>
    </row>
    <row r="54" spans="2:2" x14ac:dyDescent="0.3">
      <c r="B54" s="167"/>
    </row>
    <row r="55" spans="2:2" x14ac:dyDescent="0.3">
      <c r="B55" s="167"/>
    </row>
    <row r="56" spans="2:2" x14ac:dyDescent="0.3">
      <c r="B56" s="167"/>
    </row>
    <row r="57" spans="2:2" x14ac:dyDescent="0.3">
      <c r="B57" s="167"/>
    </row>
    <row r="58" spans="2:2" x14ac:dyDescent="0.3">
      <c r="B58" s="167"/>
    </row>
    <row r="59" spans="2:2" x14ac:dyDescent="0.3">
      <c r="B59" s="167"/>
    </row>
    <row r="60" spans="2:2" x14ac:dyDescent="0.3">
      <c r="B60" s="167"/>
    </row>
    <row r="61" spans="2:2" x14ac:dyDescent="0.3">
      <c r="B61" s="167"/>
    </row>
    <row r="62" spans="2:2" x14ac:dyDescent="0.3">
      <c r="B62" s="167"/>
    </row>
    <row r="63" spans="2:2" x14ac:dyDescent="0.3">
      <c r="B63" s="167"/>
    </row>
    <row r="64" spans="2:2" x14ac:dyDescent="0.3">
      <c r="B64" s="34"/>
    </row>
    <row r="65" spans="2:2" x14ac:dyDescent="0.3">
      <c r="B65" s="34"/>
    </row>
    <row r="66" spans="2:2" x14ac:dyDescent="0.3">
      <c r="B66" s="41" t="s">
        <v>0</v>
      </c>
    </row>
    <row r="67" spans="2:2" x14ac:dyDescent="0.3">
      <c r="B67" t="s">
        <v>58</v>
      </c>
    </row>
    <row r="68" spans="2:2" x14ac:dyDescent="0.3">
      <c r="B68" s="167" t="s">
        <v>57</v>
      </c>
    </row>
    <row r="69" spans="2:2" x14ac:dyDescent="0.3">
      <c r="B69" s="167"/>
    </row>
  </sheetData>
  <mergeCells count="4">
    <mergeCell ref="B28:B63"/>
    <mergeCell ref="B68:B69"/>
    <mergeCell ref="B5:B8"/>
    <mergeCell ref="B10:B26"/>
  </mergeCells>
  <pageMargins left="0.7" right="0.7" top="0.75" bottom="0.75" header="0.3" footer="0.3"/>
  <pageSetup paperSize="9" orientation="portrait" verticalDpi="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27795-B0D3-4112-A2F9-926BDEC7D83A}">
  <dimension ref="B2:M452"/>
  <sheetViews>
    <sheetView showGridLines="0" zoomScale="80" zoomScaleNormal="80" workbookViewId="0">
      <selection activeCell="K28" sqref="K28"/>
    </sheetView>
  </sheetViews>
  <sheetFormatPr defaultRowHeight="14.4" x14ac:dyDescent="0.3"/>
  <cols>
    <col min="1" max="1" width="5.6640625" customWidth="1"/>
    <col min="2" max="2" width="46.77734375" customWidth="1"/>
    <col min="3" max="3" width="35.44140625" customWidth="1"/>
    <col min="4" max="4" width="21.6640625" customWidth="1"/>
    <col min="5" max="5" width="19.88671875" customWidth="1"/>
    <col min="6" max="6" width="19.5546875" customWidth="1"/>
    <col min="7" max="7" width="28.44140625" customWidth="1"/>
    <col min="10" max="10" width="21.77734375" customWidth="1"/>
  </cols>
  <sheetData>
    <row r="2" spans="2:13" ht="21" x14ac:dyDescent="0.4">
      <c r="B2" s="30" t="s">
        <v>8</v>
      </c>
    </row>
    <row r="4" spans="2:13" x14ac:dyDescent="0.3">
      <c r="B4" s="1" t="s">
        <v>9</v>
      </c>
    </row>
    <row r="5" spans="2:13" x14ac:dyDescent="0.3">
      <c r="B5" s="1"/>
    </row>
    <row r="6" spans="2:13" x14ac:dyDescent="0.3">
      <c r="B6" s="14" t="s">
        <v>10</v>
      </c>
      <c r="C6" s="15">
        <v>6176206</v>
      </c>
      <c r="D6" s="29"/>
    </row>
    <row r="7" spans="2:13" x14ac:dyDescent="0.3">
      <c r="C7" s="5"/>
    </row>
    <row r="8" spans="2:13" x14ac:dyDescent="0.3">
      <c r="B8" s="1" t="s">
        <v>83</v>
      </c>
      <c r="C8" s="114">
        <v>0.79254347221723997</v>
      </c>
    </row>
    <row r="9" spans="2:13" ht="43.2" x14ac:dyDescent="0.3">
      <c r="B9" s="115" t="s">
        <v>84</v>
      </c>
      <c r="C9" s="116" t="s">
        <v>12</v>
      </c>
      <c r="D9" s="44" t="s">
        <v>13</v>
      </c>
      <c r="E9" s="44" t="s">
        <v>14</v>
      </c>
      <c r="F9" s="44" t="s">
        <v>15</v>
      </c>
      <c r="G9" s="117" t="s">
        <v>16</v>
      </c>
    </row>
    <row r="10" spans="2:13" x14ac:dyDescent="0.3">
      <c r="B10" s="118" t="s">
        <v>85</v>
      </c>
      <c r="C10" s="93">
        <v>0.30263563100064989</v>
      </c>
      <c r="D10" s="93">
        <v>0.8204377414211883</v>
      </c>
      <c r="E10" s="22">
        <f>$C$6*C10*D10</f>
        <v>1533512.9999999998</v>
      </c>
      <c r="F10" s="22">
        <f>$C$6*$C$8*C10</f>
        <v>1481374.7056601318</v>
      </c>
      <c r="G10" s="119">
        <v>0</v>
      </c>
      <c r="H10" s="6"/>
      <c r="J10" s="23"/>
      <c r="K10" s="24"/>
      <c r="L10" s="25"/>
      <c r="M10" s="25"/>
    </row>
    <row r="11" spans="2:13" x14ac:dyDescent="0.3">
      <c r="B11" s="118" t="s">
        <v>86</v>
      </c>
      <c r="C11" s="93">
        <v>0.27510675647800609</v>
      </c>
      <c r="D11" s="93">
        <v>0.76185793082991393</v>
      </c>
      <c r="E11" s="22">
        <f t="shared" ref="E11:E27" si="0">$C$6*C11*D11</f>
        <v>1294485</v>
      </c>
      <c r="F11" s="22">
        <f>$C$6*$C$8*C11</f>
        <v>1346623.294339868</v>
      </c>
      <c r="G11" s="119">
        <f t="shared" ref="G11:G27" si="1">F11-E11</f>
        <v>52138.294339868007</v>
      </c>
      <c r="J11" s="26"/>
      <c r="K11" s="27"/>
      <c r="L11" s="28"/>
      <c r="M11" s="28"/>
    </row>
    <row r="12" spans="2:13" x14ac:dyDescent="0.3">
      <c r="B12" s="120" t="s">
        <v>87</v>
      </c>
      <c r="C12" s="93">
        <v>1.7187736289884108E-2</v>
      </c>
      <c r="D12" s="93">
        <v>0.63508077810748431</v>
      </c>
      <c r="E12" s="22">
        <f t="shared" si="0"/>
        <v>67416.999999999985</v>
      </c>
      <c r="F12" s="22">
        <f>$C$6*$C$8*C12</f>
        <v>84132.452293221082</v>
      </c>
      <c r="G12" s="119">
        <f t="shared" si="1"/>
        <v>16715.452293221097</v>
      </c>
      <c r="H12" s="7"/>
      <c r="J12" s="26"/>
      <c r="K12" s="27"/>
      <c r="L12" s="28"/>
      <c r="M12" s="28"/>
    </row>
    <row r="13" spans="2:13" x14ac:dyDescent="0.3">
      <c r="B13" s="120" t="s">
        <v>88</v>
      </c>
      <c r="C13" s="93">
        <v>1.9827706524037571E-2</v>
      </c>
      <c r="D13" s="93">
        <v>0.71334313245141268</v>
      </c>
      <c r="E13" s="22">
        <f t="shared" si="0"/>
        <v>87355.999999999985</v>
      </c>
      <c r="F13" s="22">
        <f t="shared" ref="F13:F27" si="2">$C$6*$C$8*C13</f>
        <v>97054.873607723188</v>
      </c>
      <c r="G13" s="119">
        <f t="shared" si="1"/>
        <v>9698.8736077232024</v>
      </c>
      <c r="K13" s="5"/>
    </row>
    <row r="14" spans="2:13" x14ac:dyDescent="0.3">
      <c r="B14" s="120" t="s">
        <v>89</v>
      </c>
      <c r="C14" s="93">
        <v>3.6280201793787319E-2</v>
      </c>
      <c r="D14" s="93">
        <v>0.8407401126413595</v>
      </c>
      <c r="E14" s="22">
        <f t="shared" si="0"/>
        <v>188388</v>
      </c>
      <c r="F14" s="22">
        <f t="shared" si="2"/>
        <v>177588.38599360583</v>
      </c>
      <c r="G14" s="119">
        <v>0</v>
      </c>
      <c r="H14" s="7"/>
      <c r="J14" s="26"/>
      <c r="K14" s="27"/>
      <c r="L14" s="28"/>
      <c r="M14" s="28"/>
    </row>
    <row r="15" spans="2:13" x14ac:dyDescent="0.3">
      <c r="B15" s="120" t="s">
        <v>90</v>
      </c>
      <c r="C15" s="93">
        <v>3.3760855774564523E-2</v>
      </c>
      <c r="D15" s="93">
        <v>0.72606635525672136</v>
      </c>
      <c r="E15" s="22">
        <f t="shared" si="0"/>
        <v>151395.00000000003</v>
      </c>
      <c r="F15" s="22">
        <f t="shared" si="2"/>
        <v>165256.4095659056</v>
      </c>
      <c r="G15" s="119">
        <f t="shared" si="1"/>
        <v>13861.409565905575</v>
      </c>
    </row>
    <row r="16" spans="2:13" x14ac:dyDescent="0.3">
      <c r="B16" s="120" t="s">
        <v>91</v>
      </c>
      <c r="C16" s="93">
        <v>1.338297330108484E-2</v>
      </c>
      <c r="D16" s="93">
        <v>0.69258130081300817</v>
      </c>
      <c r="E16" s="22">
        <f t="shared" si="0"/>
        <v>57246</v>
      </c>
      <c r="F16" s="22">
        <f t="shared" si="2"/>
        <v>65508.47323958818</v>
      </c>
      <c r="G16" s="119">
        <f t="shared" si="1"/>
        <v>8262.4732395881801</v>
      </c>
      <c r="H16" s="7"/>
      <c r="J16" s="26"/>
      <c r="K16" s="27"/>
      <c r="L16" s="28"/>
      <c r="M16" s="28"/>
    </row>
    <row r="17" spans="2:13" x14ac:dyDescent="0.3">
      <c r="B17" s="120" t="s">
        <v>92</v>
      </c>
      <c r="C17" s="93">
        <v>1.1175307300307019E-2</v>
      </c>
      <c r="D17" s="93">
        <v>0.57582474898943803</v>
      </c>
      <c r="E17" s="22">
        <f t="shared" si="0"/>
        <v>39744.000000000007</v>
      </c>
      <c r="F17" s="22">
        <f t="shared" si="2"/>
        <v>54702.142995906128</v>
      </c>
      <c r="G17" s="119">
        <f t="shared" si="1"/>
        <v>14958.142995906121</v>
      </c>
    </row>
    <row r="18" spans="2:13" x14ac:dyDescent="0.3">
      <c r="B18" s="120" t="s">
        <v>93</v>
      </c>
      <c r="C18" s="93">
        <v>2.1502359215350011E-2</v>
      </c>
      <c r="D18" s="93">
        <v>0.73990045405600779</v>
      </c>
      <c r="E18" s="22">
        <f t="shared" si="0"/>
        <v>98261.000000000029</v>
      </c>
      <c r="F18" s="22">
        <f t="shared" si="2"/>
        <v>105252.15074086614</v>
      </c>
      <c r="G18" s="119">
        <f t="shared" si="1"/>
        <v>6991.1507408661128</v>
      </c>
      <c r="H18" s="7"/>
      <c r="J18" s="26"/>
      <c r="K18" s="27"/>
      <c r="L18" s="28"/>
      <c r="M18" s="28"/>
    </row>
    <row r="19" spans="2:13" x14ac:dyDescent="0.3">
      <c r="B19" s="120" t="s">
        <v>94</v>
      </c>
      <c r="C19" s="93">
        <v>2.080144347516906E-2</v>
      </c>
      <c r="D19" s="93">
        <v>0.42605507729190339</v>
      </c>
      <c r="E19" s="22">
        <f t="shared" si="0"/>
        <v>54737</v>
      </c>
      <c r="F19" s="22">
        <f t="shared" si="2"/>
        <v>101821.23004963768</v>
      </c>
      <c r="G19" s="119">
        <f t="shared" si="1"/>
        <v>47084.230049637685</v>
      </c>
    </row>
    <row r="20" spans="2:13" x14ac:dyDescent="0.3">
      <c r="B20" s="120" t="s">
        <v>95</v>
      </c>
      <c r="C20" s="93">
        <v>9.0037476081594424E-3</v>
      </c>
      <c r="D20" s="93">
        <v>0.66372349799492891</v>
      </c>
      <c r="E20" s="22">
        <f t="shared" si="0"/>
        <v>36909</v>
      </c>
      <c r="F20" s="22">
        <f t="shared" si="2"/>
        <v>44072.549946528496</v>
      </c>
      <c r="G20" s="119">
        <f t="shared" si="1"/>
        <v>7163.5499465284956</v>
      </c>
      <c r="H20" s="7"/>
      <c r="J20" s="26"/>
      <c r="K20" s="27"/>
      <c r="L20" s="28"/>
      <c r="M20" s="28"/>
    </row>
    <row r="21" spans="2:13" x14ac:dyDescent="0.3">
      <c r="B21" s="120" t="s">
        <v>96</v>
      </c>
      <c r="C21" s="93">
        <v>1.4423255960050559E-2</v>
      </c>
      <c r="D21" s="93">
        <v>0.57733972452038029</v>
      </c>
      <c r="E21" s="22">
        <f t="shared" si="0"/>
        <v>51430.000000000015</v>
      </c>
      <c r="F21" s="22">
        <f t="shared" si="2"/>
        <v>70600.565048583972</v>
      </c>
      <c r="G21" s="119">
        <f t="shared" si="1"/>
        <v>19170.565048583958</v>
      </c>
    </row>
    <row r="22" spans="2:13" x14ac:dyDescent="0.3">
      <c r="B22" s="120" t="s">
        <v>97</v>
      </c>
      <c r="C22" s="93">
        <v>2.196898872867906E-2</v>
      </c>
      <c r="D22" s="93">
        <v>0.8396432914471017</v>
      </c>
      <c r="E22" s="22">
        <f t="shared" si="0"/>
        <v>113926.99999999997</v>
      </c>
      <c r="F22" s="22">
        <f t="shared" si="2"/>
        <v>107536.26102779618</v>
      </c>
      <c r="G22" s="119">
        <v>0</v>
      </c>
      <c r="H22" s="7"/>
      <c r="J22" s="26"/>
      <c r="K22" s="27"/>
      <c r="L22" s="28"/>
      <c r="M22" s="28"/>
    </row>
    <row r="23" spans="2:13" x14ac:dyDescent="0.3">
      <c r="B23" s="120" t="s">
        <v>98</v>
      </c>
      <c r="C23" s="93">
        <v>2.0136957867014148E-2</v>
      </c>
      <c r="D23" s="93">
        <v>0.6388437726139744</v>
      </c>
      <c r="E23" s="22">
        <f t="shared" si="0"/>
        <v>79452.999999999985</v>
      </c>
      <c r="F23" s="22">
        <f t="shared" si="2"/>
        <v>98568.631639658124</v>
      </c>
      <c r="G23" s="119">
        <f t="shared" si="1"/>
        <v>19115.631639658139</v>
      </c>
    </row>
    <row r="24" spans="2:13" x14ac:dyDescent="0.3">
      <c r="B24" s="120" t="s">
        <v>99</v>
      </c>
      <c r="C24" s="93">
        <v>4.9259367320325778E-2</v>
      </c>
      <c r="D24" s="93">
        <v>0.63047108166029009</v>
      </c>
      <c r="E24" s="22">
        <f t="shared" si="0"/>
        <v>191812.00000000003</v>
      </c>
      <c r="F24" s="22">
        <f t="shared" si="2"/>
        <v>241120.2558134842</v>
      </c>
      <c r="G24" s="119">
        <f t="shared" si="1"/>
        <v>49308.255813484167</v>
      </c>
      <c r="H24" s="7"/>
      <c r="J24" s="26"/>
      <c r="K24" s="27"/>
      <c r="L24" s="28"/>
      <c r="M24" s="28"/>
    </row>
    <row r="25" spans="2:13" x14ac:dyDescent="0.3">
      <c r="B25" s="120" t="s">
        <v>100</v>
      </c>
      <c r="C25" s="93">
        <v>6.4148767058611708E-2</v>
      </c>
      <c r="D25" s="93">
        <v>0.63129360215650843</v>
      </c>
      <c r="E25" s="22">
        <f t="shared" si="0"/>
        <v>250116</v>
      </c>
      <c r="F25" s="22">
        <f t="shared" si="2"/>
        <v>314002.55351858155</v>
      </c>
      <c r="G25" s="119">
        <f t="shared" si="1"/>
        <v>63886.553518581553</v>
      </c>
    </row>
    <row r="26" spans="2:13" ht="16.2" customHeight="1" x14ac:dyDescent="0.3">
      <c r="B26" s="120" t="s">
        <v>101</v>
      </c>
      <c r="C26" s="93">
        <v>3.3857840881602722E-2</v>
      </c>
      <c r="D26" s="93">
        <v>0.77819647750259424</v>
      </c>
      <c r="E26" s="22">
        <f t="shared" si="0"/>
        <v>162731</v>
      </c>
      <c r="F26" s="22">
        <f t="shared" si="2"/>
        <v>165731.14310576371</v>
      </c>
      <c r="G26" s="119">
        <f t="shared" si="1"/>
        <v>3000.1431057637092</v>
      </c>
      <c r="H26" s="7"/>
      <c r="J26" s="26"/>
      <c r="K26" s="27"/>
      <c r="L26" s="28"/>
      <c r="M26" s="28"/>
    </row>
    <row r="27" spans="2:13" x14ac:dyDescent="0.3">
      <c r="B27" s="120" t="s">
        <v>102</v>
      </c>
      <c r="C27" s="93">
        <v>3.4099736958255612E-2</v>
      </c>
      <c r="D27" s="93">
        <v>0.67821582378553424</v>
      </c>
      <c r="E27" s="22">
        <f t="shared" si="0"/>
        <v>142837.00000000006</v>
      </c>
      <c r="F27" s="22">
        <f t="shared" si="2"/>
        <v>166915.20305325629</v>
      </c>
      <c r="G27" s="119">
        <f t="shared" si="1"/>
        <v>24078.203053256235</v>
      </c>
      <c r="J27" s="1"/>
    </row>
    <row r="34" spans="2:12" x14ac:dyDescent="0.3">
      <c r="C34" s="5"/>
      <c r="J34" s="8"/>
      <c r="K34" s="3"/>
      <c r="L34" s="4"/>
    </row>
    <row r="35" spans="2:12" x14ac:dyDescent="0.3">
      <c r="B35" s="54"/>
      <c r="C35" s="5"/>
      <c r="J35" s="8"/>
      <c r="K35" s="3"/>
      <c r="L35" s="4"/>
    </row>
    <row r="36" spans="2:12" ht="28.95" customHeight="1" x14ac:dyDescent="0.3">
      <c r="B36" s="175" t="s">
        <v>67</v>
      </c>
      <c r="C36" s="175"/>
      <c r="D36" s="175"/>
      <c r="E36" s="175"/>
    </row>
    <row r="37" spans="2:12" ht="33.6" customHeight="1" x14ac:dyDescent="0.3">
      <c r="B37" s="169" t="s">
        <v>68</v>
      </c>
      <c r="C37" s="169"/>
      <c r="D37" s="169"/>
      <c r="E37" s="169"/>
    </row>
    <row r="38" spans="2:12" ht="28.95" customHeight="1" x14ac:dyDescent="0.3">
      <c r="B38" s="169" t="s">
        <v>69</v>
      </c>
      <c r="C38" s="169"/>
      <c r="D38" s="169"/>
      <c r="E38" s="169"/>
    </row>
    <row r="39" spans="2:12" x14ac:dyDescent="0.3">
      <c r="B39" s="8"/>
      <c r="C39" s="5"/>
      <c r="D39" s="5"/>
    </row>
    <row r="43" spans="2:12" x14ac:dyDescent="0.3">
      <c r="B43" s="8"/>
      <c r="C43" s="121"/>
      <c r="D43" s="5"/>
    </row>
    <row r="44" spans="2:12" x14ac:dyDescent="0.3">
      <c r="B44" s="8"/>
      <c r="C44" s="121"/>
      <c r="D44" s="5"/>
    </row>
    <row r="45" spans="2:12" x14ac:dyDescent="0.3">
      <c r="B45" s="8"/>
      <c r="C45" s="5"/>
      <c r="D45" s="5"/>
      <c r="G45" s="77"/>
    </row>
    <row r="46" spans="2:12" x14ac:dyDescent="0.3">
      <c r="B46" s="8"/>
    </row>
    <row r="47" spans="2:12" x14ac:dyDescent="0.3">
      <c r="B47" s="8"/>
    </row>
    <row r="48" spans="2:12" x14ac:dyDescent="0.3">
      <c r="B48" s="8"/>
      <c r="D48" s="5"/>
    </row>
    <row r="49" spans="2:5" ht="28.8" customHeight="1" x14ac:dyDescent="0.3">
      <c r="B49" s="8"/>
      <c r="C49" s="77"/>
      <c r="D49" s="77"/>
      <c r="E49" s="77"/>
    </row>
    <row r="50" spans="2:5" ht="33.6" customHeight="1" x14ac:dyDescent="0.3">
      <c r="B50" s="8"/>
      <c r="C50" s="33"/>
      <c r="D50" s="33"/>
      <c r="E50" s="33"/>
    </row>
    <row r="51" spans="2:5" ht="28.95" customHeight="1" x14ac:dyDescent="0.3">
      <c r="B51" s="8"/>
      <c r="C51" s="33"/>
      <c r="D51" s="33"/>
      <c r="E51" s="33"/>
    </row>
    <row r="52" spans="2:5" ht="46.2" customHeight="1" x14ac:dyDescent="0.3">
      <c r="B52" s="8"/>
      <c r="C52" s="31"/>
      <c r="D52" s="31"/>
      <c r="E52" s="31"/>
    </row>
    <row r="53" spans="2:5" x14ac:dyDescent="0.3">
      <c r="B53" s="8"/>
    </row>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8" spans="2:4" x14ac:dyDescent="0.3">
      <c r="B98" s="77"/>
      <c r="C98" s="122"/>
      <c r="D98" s="122"/>
    </row>
    <row r="99" spans="2:4" x14ac:dyDescent="0.3">
      <c r="C99" s="122"/>
      <c r="D99" s="122"/>
    </row>
    <row r="100" spans="2:4" x14ac:dyDescent="0.3">
      <c r="C100" s="122"/>
      <c r="D100" s="122"/>
    </row>
    <row r="101" spans="2:4" x14ac:dyDescent="0.3">
      <c r="C101" s="122"/>
      <c r="D101" s="122"/>
    </row>
    <row r="102" spans="2:4" x14ac:dyDescent="0.3">
      <c r="C102" s="122"/>
      <c r="D102" s="122"/>
    </row>
    <row r="103" spans="2:4" x14ac:dyDescent="0.3">
      <c r="C103" s="122"/>
      <c r="D103" s="122"/>
    </row>
    <row r="104" spans="2:4" x14ac:dyDescent="0.3">
      <c r="C104" s="122"/>
      <c r="D104" s="122"/>
    </row>
    <row r="105" spans="2:4" x14ac:dyDescent="0.3">
      <c r="C105" s="122"/>
      <c r="D105" s="122"/>
    </row>
    <row r="106" spans="2:4" x14ac:dyDescent="0.3">
      <c r="C106" s="122"/>
      <c r="D106" s="122"/>
    </row>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customFormat="1" x14ac:dyDescent="0.3"/>
    <row r="354" customFormat="1" x14ac:dyDescent="0.3"/>
    <row r="355" customFormat="1" x14ac:dyDescent="0.3"/>
    <row r="356" customFormat="1" x14ac:dyDescent="0.3"/>
    <row r="357" customFormat="1" x14ac:dyDescent="0.3"/>
    <row r="358" customFormat="1" x14ac:dyDescent="0.3"/>
    <row r="359" customFormat="1" x14ac:dyDescent="0.3"/>
    <row r="360" customFormat="1" x14ac:dyDescent="0.3"/>
    <row r="361" customFormat="1" x14ac:dyDescent="0.3"/>
    <row r="362" customFormat="1" x14ac:dyDescent="0.3"/>
    <row r="363" customFormat="1" x14ac:dyDescent="0.3"/>
    <row r="364" customFormat="1" x14ac:dyDescent="0.3"/>
    <row r="365" customFormat="1" x14ac:dyDescent="0.3"/>
    <row r="366" customFormat="1" x14ac:dyDescent="0.3"/>
    <row r="367" customFormat="1" x14ac:dyDescent="0.3"/>
    <row r="368" customFormat="1" x14ac:dyDescent="0.3"/>
    <row r="369" customFormat="1" x14ac:dyDescent="0.3"/>
    <row r="370" customFormat="1" x14ac:dyDescent="0.3"/>
    <row r="371" customFormat="1" x14ac:dyDescent="0.3"/>
    <row r="372" customFormat="1" x14ac:dyDescent="0.3"/>
    <row r="373" customFormat="1" x14ac:dyDescent="0.3"/>
    <row r="374" customFormat="1" x14ac:dyDescent="0.3"/>
    <row r="375" customFormat="1" x14ac:dyDescent="0.3"/>
    <row r="376" customFormat="1" x14ac:dyDescent="0.3"/>
    <row r="377" customFormat="1" x14ac:dyDescent="0.3"/>
    <row r="378" customFormat="1" x14ac:dyDescent="0.3"/>
    <row r="379" customFormat="1" x14ac:dyDescent="0.3"/>
    <row r="380" customFormat="1" x14ac:dyDescent="0.3"/>
    <row r="381" customFormat="1" x14ac:dyDescent="0.3"/>
    <row r="382" customFormat="1" x14ac:dyDescent="0.3"/>
    <row r="383" customFormat="1" x14ac:dyDescent="0.3"/>
    <row r="384" customFormat="1" x14ac:dyDescent="0.3"/>
    <row r="385" customFormat="1" x14ac:dyDescent="0.3"/>
    <row r="386" customFormat="1" x14ac:dyDescent="0.3"/>
    <row r="387" customFormat="1" x14ac:dyDescent="0.3"/>
    <row r="388" customFormat="1" x14ac:dyDescent="0.3"/>
    <row r="389" customFormat="1" x14ac:dyDescent="0.3"/>
    <row r="390" customFormat="1" x14ac:dyDescent="0.3"/>
    <row r="391" customFormat="1" x14ac:dyDescent="0.3"/>
    <row r="392" customFormat="1" x14ac:dyDescent="0.3"/>
    <row r="393" customFormat="1" x14ac:dyDescent="0.3"/>
    <row r="394" customFormat="1" x14ac:dyDescent="0.3"/>
    <row r="395" customFormat="1" x14ac:dyDescent="0.3"/>
    <row r="396" customFormat="1" x14ac:dyDescent="0.3"/>
    <row r="397" customFormat="1" x14ac:dyDescent="0.3"/>
    <row r="398" customFormat="1" x14ac:dyDescent="0.3"/>
    <row r="399" customFormat="1" x14ac:dyDescent="0.3"/>
    <row r="400" customFormat="1" x14ac:dyDescent="0.3"/>
    <row r="401" customFormat="1" x14ac:dyDescent="0.3"/>
    <row r="402" customFormat="1" x14ac:dyDescent="0.3"/>
    <row r="403" customFormat="1" x14ac:dyDescent="0.3"/>
    <row r="404" customFormat="1" x14ac:dyDescent="0.3"/>
    <row r="405" customFormat="1" x14ac:dyDescent="0.3"/>
    <row r="406" customFormat="1" x14ac:dyDescent="0.3"/>
    <row r="407" customFormat="1" x14ac:dyDescent="0.3"/>
    <row r="408" customFormat="1" x14ac:dyDescent="0.3"/>
    <row r="409" customFormat="1" x14ac:dyDescent="0.3"/>
    <row r="410" customFormat="1" x14ac:dyDescent="0.3"/>
    <row r="411" customFormat="1" x14ac:dyDescent="0.3"/>
    <row r="412" customFormat="1" x14ac:dyDescent="0.3"/>
    <row r="413" customFormat="1" x14ac:dyDescent="0.3"/>
    <row r="414" customFormat="1" x14ac:dyDescent="0.3"/>
    <row r="415" customFormat="1" x14ac:dyDescent="0.3"/>
    <row r="416" customFormat="1" x14ac:dyDescent="0.3"/>
    <row r="417" customFormat="1" x14ac:dyDescent="0.3"/>
    <row r="418" customFormat="1" x14ac:dyDescent="0.3"/>
    <row r="419" customFormat="1" x14ac:dyDescent="0.3"/>
    <row r="420" customFormat="1" x14ac:dyDescent="0.3"/>
    <row r="421" customFormat="1" x14ac:dyDescent="0.3"/>
    <row r="422" customFormat="1" x14ac:dyDescent="0.3"/>
    <row r="423" customFormat="1" x14ac:dyDescent="0.3"/>
    <row r="424" customFormat="1" x14ac:dyDescent="0.3"/>
    <row r="425" customFormat="1" x14ac:dyDescent="0.3"/>
    <row r="426" customFormat="1" x14ac:dyDescent="0.3"/>
    <row r="427" customFormat="1" x14ac:dyDescent="0.3"/>
    <row r="428" customFormat="1" x14ac:dyDescent="0.3"/>
    <row r="429" customFormat="1" x14ac:dyDescent="0.3"/>
    <row r="430" customFormat="1" x14ac:dyDescent="0.3"/>
    <row r="431" customFormat="1" x14ac:dyDescent="0.3"/>
    <row r="432" customFormat="1" x14ac:dyDescent="0.3"/>
    <row r="433" customFormat="1" x14ac:dyDescent="0.3"/>
    <row r="434" customFormat="1" x14ac:dyDescent="0.3"/>
    <row r="435" customFormat="1" x14ac:dyDescent="0.3"/>
    <row r="436" customFormat="1" x14ac:dyDescent="0.3"/>
    <row r="437" customFormat="1" x14ac:dyDescent="0.3"/>
    <row r="438" customFormat="1" x14ac:dyDescent="0.3"/>
    <row r="439" customFormat="1" x14ac:dyDescent="0.3"/>
    <row r="440" customFormat="1" x14ac:dyDescent="0.3"/>
    <row r="441" customFormat="1" x14ac:dyDescent="0.3"/>
    <row r="442" customFormat="1" x14ac:dyDescent="0.3"/>
    <row r="443" customFormat="1" x14ac:dyDescent="0.3"/>
    <row r="444" customFormat="1" x14ac:dyDescent="0.3"/>
    <row r="445" customFormat="1" x14ac:dyDescent="0.3"/>
    <row r="446" customFormat="1" x14ac:dyDescent="0.3"/>
    <row r="447" customFormat="1" x14ac:dyDescent="0.3"/>
    <row r="448" customFormat="1" x14ac:dyDescent="0.3"/>
    <row r="449" customFormat="1" x14ac:dyDescent="0.3"/>
    <row r="450" customFormat="1" x14ac:dyDescent="0.3"/>
    <row r="451" customFormat="1" x14ac:dyDescent="0.3"/>
    <row r="452" customFormat="1" x14ac:dyDescent="0.3"/>
  </sheetData>
  <mergeCells count="3">
    <mergeCell ref="B36:E36"/>
    <mergeCell ref="B37:E37"/>
    <mergeCell ref="B38:E38"/>
  </mergeCells>
  <pageMargins left="0.7" right="0.7" top="0.75" bottom="0.75" header="0.3" footer="0.3"/>
  <pageSetup paperSize="9" orientation="portrait" r:id="rId1"/>
  <headerFoot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B81ED-4954-4CB3-868F-08960937CB5E}">
  <dimension ref="B2:X152"/>
  <sheetViews>
    <sheetView showGridLines="0" topLeftCell="A3" zoomScale="80" zoomScaleNormal="80" workbookViewId="0">
      <selection activeCell="D38" sqref="D38"/>
    </sheetView>
  </sheetViews>
  <sheetFormatPr defaultRowHeight="14.4" x14ac:dyDescent="0.3"/>
  <cols>
    <col min="1" max="1" width="6.21875" customWidth="1"/>
    <col min="2" max="2" width="65.5546875" customWidth="1"/>
    <col min="3" max="6" width="28.109375" customWidth="1"/>
    <col min="7" max="7" width="29.88671875" bestFit="1" customWidth="1"/>
    <col min="8" max="8" width="19.21875" customWidth="1"/>
    <col min="9" max="9" width="30.109375" customWidth="1"/>
    <col min="10" max="10" width="35.6640625" customWidth="1"/>
    <col min="11" max="11" width="28.21875" customWidth="1"/>
  </cols>
  <sheetData>
    <row r="2" spans="2:24" ht="21" x14ac:dyDescent="0.4">
      <c r="B2" s="30" t="s">
        <v>149</v>
      </c>
    </row>
    <row r="3" spans="2:24" ht="21" x14ac:dyDescent="0.4">
      <c r="B3" s="30"/>
    </row>
    <row r="4" spans="2:24" x14ac:dyDescent="0.3">
      <c r="B4" s="1"/>
    </row>
    <row r="5" spans="2:24" x14ac:dyDescent="0.3">
      <c r="B5" s="2" t="s">
        <v>34</v>
      </c>
      <c r="C5" s="22">
        <f>'Industry x ethnicity'!C18</f>
        <v>6176206</v>
      </c>
      <c r="G5" s="20"/>
      <c r="H5" s="40"/>
      <c r="J5" s="39"/>
      <c r="N5" s="9"/>
      <c r="O5" s="10"/>
      <c r="Q5" s="9"/>
      <c r="R5" s="10"/>
      <c r="T5" s="11"/>
      <c r="U5" s="11"/>
      <c r="W5" s="11"/>
      <c r="X5" s="11"/>
    </row>
    <row r="6" spans="2:24" x14ac:dyDescent="0.3">
      <c r="B6" s="2" t="s">
        <v>135</v>
      </c>
      <c r="C6" s="42">
        <f>SUM('Industry x ethnicity'!C23:'Industry x ethnicity'!C30)</f>
        <v>0.42081724605688353</v>
      </c>
      <c r="G6" s="20"/>
      <c r="H6" s="40"/>
      <c r="J6" s="39"/>
      <c r="N6" s="9"/>
      <c r="O6" s="10"/>
      <c r="Q6" s="9"/>
      <c r="R6" s="10"/>
      <c r="T6" s="11"/>
      <c r="U6" s="11"/>
      <c r="W6" s="11"/>
      <c r="X6" s="11"/>
    </row>
    <row r="7" spans="2:24" x14ac:dyDescent="0.3">
      <c r="C7" s="11"/>
      <c r="G7" s="20"/>
      <c r="H7" s="40"/>
      <c r="J7" s="39"/>
      <c r="N7" s="9"/>
      <c r="O7" s="10"/>
      <c r="Q7" s="9"/>
      <c r="R7" s="10"/>
      <c r="T7" s="11"/>
      <c r="U7" s="11"/>
      <c r="W7" s="11"/>
      <c r="X7" s="11"/>
    </row>
    <row r="8" spans="2:24" x14ac:dyDescent="0.3">
      <c r="C8" s="11"/>
      <c r="G8" s="20"/>
      <c r="H8" s="40"/>
      <c r="J8" s="39"/>
      <c r="N8" s="9"/>
      <c r="O8" s="10"/>
      <c r="Q8" s="9"/>
      <c r="R8" s="10"/>
      <c r="T8" s="11"/>
      <c r="U8" s="11"/>
      <c r="W8" s="11"/>
      <c r="X8" s="11"/>
    </row>
    <row r="9" spans="2:24" x14ac:dyDescent="0.3">
      <c r="B9" s="1"/>
      <c r="G9" s="20"/>
      <c r="H9" s="40"/>
      <c r="J9" s="39"/>
      <c r="N9" s="9"/>
      <c r="O9" s="10"/>
      <c r="Q9" s="9"/>
      <c r="R9" s="10"/>
      <c r="T9" s="11"/>
      <c r="U9" s="11"/>
      <c r="W9" s="11"/>
      <c r="X9" s="11"/>
    </row>
    <row r="10" spans="2:24" x14ac:dyDescent="0.3">
      <c r="G10" s="20"/>
      <c r="H10" s="40"/>
      <c r="J10" s="39"/>
      <c r="N10" s="9"/>
      <c r="O10" s="10"/>
      <c r="Q10" s="9"/>
      <c r="R10" s="10"/>
      <c r="T10" s="11"/>
      <c r="U10" s="11"/>
      <c r="W10" s="11"/>
      <c r="X10" s="11"/>
    </row>
    <row r="11" spans="2:24" x14ac:dyDescent="0.3">
      <c r="B11" s="55" t="s">
        <v>76</v>
      </c>
      <c r="C11" s="52" t="s">
        <v>17</v>
      </c>
      <c r="D11" s="53" t="s">
        <v>124</v>
      </c>
      <c r="G11" s="20"/>
      <c r="H11" s="40"/>
      <c r="J11" s="39"/>
      <c r="N11" s="9"/>
      <c r="O11" s="10"/>
      <c r="Q11" s="9"/>
      <c r="R11" s="10"/>
      <c r="T11" s="11"/>
      <c r="U11" s="11"/>
      <c r="W11" s="11"/>
      <c r="X11" s="11"/>
    </row>
    <row r="12" spans="2:24" x14ac:dyDescent="0.3">
      <c r="B12" s="2" t="s">
        <v>35</v>
      </c>
      <c r="C12" s="93">
        <v>0.64609168747644097</v>
      </c>
      <c r="D12" s="93">
        <v>0.60555013392461998</v>
      </c>
      <c r="G12" s="20"/>
      <c r="H12" s="40"/>
      <c r="J12" s="39"/>
      <c r="N12" s="9"/>
      <c r="O12" s="10"/>
      <c r="Q12" s="9"/>
      <c r="R12" s="10"/>
      <c r="T12" s="11"/>
      <c r="U12" s="11"/>
      <c r="W12" s="11"/>
      <c r="X12" s="11"/>
    </row>
    <row r="13" spans="2:24" x14ac:dyDescent="0.3">
      <c r="B13" s="2" t="s">
        <v>36</v>
      </c>
      <c r="C13" s="93">
        <v>0.33927287077289298</v>
      </c>
      <c r="D13" s="93">
        <v>0.38391968694732492</v>
      </c>
      <c r="N13" s="9"/>
      <c r="O13" s="10"/>
      <c r="Q13" s="4"/>
      <c r="R13" s="4"/>
    </row>
    <row r="14" spans="2:24" x14ac:dyDescent="0.3">
      <c r="C14" s="81"/>
      <c r="D14" s="81"/>
      <c r="G14" s="4"/>
      <c r="H14" s="4"/>
    </row>
    <row r="15" spans="2:24" x14ac:dyDescent="0.3">
      <c r="C15" s="81"/>
      <c r="D15" s="81"/>
      <c r="G15" s="4"/>
      <c r="H15" s="4"/>
    </row>
    <row r="16" spans="2:24" x14ac:dyDescent="0.3">
      <c r="B16" s="1" t="s">
        <v>9</v>
      </c>
    </row>
    <row r="17" spans="2:13" x14ac:dyDescent="0.3">
      <c r="B17" s="1"/>
    </row>
    <row r="18" spans="2:13" x14ac:dyDescent="0.3">
      <c r="B18" s="14" t="s">
        <v>10</v>
      </c>
      <c r="C18" s="15">
        <v>6176206</v>
      </c>
      <c r="D18" s="29"/>
    </row>
    <row r="19" spans="2:13" x14ac:dyDescent="0.3">
      <c r="C19" s="5"/>
    </row>
    <row r="20" spans="2:13" x14ac:dyDescent="0.3">
      <c r="C20" s="5"/>
    </row>
    <row r="21" spans="2:13" ht="90" customHeight="1" x14ac:dyDescent="0.3">
      <c r="B21" s="48" t="s">
        <v>11</v>
      </c>
      <c r="C21" s="43" t="s">
        <v>12</v>
      </c>
      <c r="D21" s="44" t="s">
        <v>13</v>
      </c>
      <c r="E21" s="44" t="s">
        <v>14</v>
      </c>
      <c r="F21" s="44" t="s">
        <v>15</v>
      </c>
      <c r="G21" s="49" t="s">
        <v>16</v>
      </c>
    </row>
    <row r="22" spans="2:13" x14ac:dyDescent="0.3">
      <c r="B22" s="45" t="s">
        <v>17</v>
      </c>
      <c r="C22" s="93">
        <v>0.57774238747865603</v>
      </c>
      <c r="D22" s="93">
        <v>0.79254347221723997</v>
      </c>
      <c r="E22" s="22">
        <f t="shared" ref="E22:E30" si="0">$C$18*C22*D22</f>
        <v>2827998</v>
      </c>
      <c r="F22" s="22"/>
      <c r="G22" s="22"/>
      <c r="H22" s="6"/>
      <c r="J22" s="23"/>
      <c r="K22" s="24"/>
      <c r="L22" s="25"/>
      <c r="M22" s="25"/>
    </row>
    <row r="23" spans="2:13" x14ac:dyDescent="0.3">
      <c r="B23" s="46" t="s">
        <v>18</v>
      </c>
      <c r="C23" s="93">
        <v>3.7015442813921683E-2</v>
      </c>
      <c r="D23" s="93">
        <v>0.67700282133718259</v>
      </c>
      <c r="E23" s="22">
        <f t="shared" si="0"/>
        <v>154772.99999999997</v>
      </c>
      <c r="F23" s="22">
        <f t="shared" ref="F23:F30" si="1">$C$18*C23*$D$22</f>
        <v>181187.3259009443</v>
      </c>
      <c r="G23" s="22">
        <f t="shared" ref="G23:G30" si="2">F23-E23</f>
        <v>26414.325900944328</v>
      </c>
      <c r="H23" s="7"/>
      <c r="J23" s="26"/>
      <c r="K23" s="27"/>
      <c r="L23" s="28"/>
      <c r="M23" s="28"/>
    </row>
    <row r="24" spans="2:13" x14ac:dyDescent="0.3">
      <c r="B24" s="46" t="s">
        <v>19</v>
      </c>
      <c r="C24" s="93">
        <v>7.0041057568351828E-2</v>
      </c>
      <c r="D24" s="93">
        <v>0.78546561624455602</v>
      </c>
      <c r="E24" s="22">
        <f t="shared" si="0"/>
        <v>339782.99999999994</v>
      </c>
      <c r="F24" s="22">
        <f t="shared" si="1"/>
        <v>342844.79555951135</v>
      </c>
      <c r="G24" s="22">
        <f t="shared" si="2"/>
        <v>3061.7955595114036</v>
      </c>
      <c r="H24" s="7"/>
      <c r="J24" s="26"/>
      <c r="K24" s="27"/>
      <c r="L24" s="28"/>
      <c r="M24" s="28"/>
    </row>
    <row r="25" spans="2:13" x14ac:dyDescent="0.3">
      <c r="B25" s="46" t="s">
        <v>20</v>
      </c>
      <c r="C25" s="93">
        <v>2.4558280601391862E-2</v>
      </c>
      <c r="D25" s="93">
        <v>0.63945093850748636</v>
      </c>
      <c r="E25" s="22">
        <f t="shared" si="0"/>
        <v>96990.000000000029</v>
      </c>
      <c r="F25" s="22">
        <f t="shared" si="1"/>
        <v>120210.61623549434</v>
      </c>
      <c r="G25" s="22">
        <f t="shared" si="2"/>
        <v>23220.616235494308</v>
      </c>
      <c r="H25" s="7"/>
      <c r="J25" s="26"/>
      <c r="K25" s="27"/>
      <c r="L25" s="28"/>
      <c r="M25" s="28"/>
    </row>
    <row r="26" spans="2:13" x14ac:dyDescent="0.3">
      <c r="B26" s="46" t="s">
        <v>21</v>
      </c>
      <c r="C26" s="93">
        <v>4.2303802690519067E-2</v>
      </c>
      <c r="D26" s="93">
        <v>0.58557775847089488</v>
      </c>
      <c r="E26" s="22">
        <f t="shared" si="0"/>
        <v>152998</v>
      </c>
      <c r="F26" s="22">
        <f t="shared" si="1"/>
        <v>207073.38079050381</v>
      </c>
      <c r="G26" s="22">
        <f t="shared" si="2"/>
        <v>54075.380790503812</v>
      </c>
      <c r="H26" s="7"/>
      <c r="J26" s="26"/>
      <c r="K26" s="27"/>
      <c r="L26" s="28"/>
      <c r="M26" s="28"/>
    </row>
    <row r="27" spans="2:13" x14ac:dyDescent="0.3">
      <c r="B27" s="46" t="s">
        <v>22</v>
      </c>
      <c r="C27" s="93">
        <v>2.3427003568210002E-2</v>
      </c>
      <c r="D27" s="93">
        <v>0.61053977469071807</v>
      </c>
      <c r="E27" s="22">
        <f t="shared" si="0"/>
        <v>88339.000000000015</v>
      </c>
      <c r="F27" s="22">
        <f t="shared" si="1"/>
        <v>114673.11499511247</v>
      </c>
      <c r="G27" s="22">
        <f t="shared" si="2"/>
        <v>26334.114995112453</v>
      </c>
      <c r="H27" s="7"/>
      <c r="J27" s="26"/>
      <c r="K27" s="27"/>
      <c r="L27" s="28"/>
      <c r="M27" s="28"/>
    </row>
    <row r="28" spans="2:13" x14ac:dyDescent="0.3">
      <c r="B28" s="46" t="s">
        <v>23</v>
      </c>
      <c r="C28" s="93">
        <v>4.2105946595693222E-2</v>
      </c>
      <c r="D28" s="93">
        <v>0.74361192824594802</v>
      </c>
      <c r="E28" s="22">
        <f t="shared" si="0"/>
        <v>193380.00000000006</v>
      </c>
      <c r="F28" s="22">
        <f t="shared" si="1"/>
        <v>206104.89266745438</v>
      </c>
      <c r="G28" s="22">
        <f t="shared" si="2"/>
        <v>12724.892667454318</v>
      </c>
      <c r="H28" s="7"/>
      <c r="J28" s="26"/>
      <c r="K28" s="27"/>
      <c r="L28" s="28"/>
      <c r="M28" s="28"/>
    </row>
    <row r="29" spans="2:13" x14ac:dyDescent="0.3">
      <c r="B29" s="46" t="s">
        <v>24</v>
      </c>
      <c r="C29" s="93">
        <v>0.1134081343789375</v>
      </c>
      <c r="D29" s="93">
        <v>0.63093633643237312</v>
      </c>
      <c r="E29" s="22">
        <f t="shared" si="0"/>
        <v>441928.00000000006</v>
      </c>
      <c r="F29" s="22">
        <f t="shared" si="1"/>
        <v>555122.80933206587</v>
      </c>
      <c r="G29" s="22">
        <f t="shared" si="2"/>
        <v>113194.80933206581</v>
      </c>
      <c r="H29" s="7"/>
      <c r="J29" s="26"/>
      <c r="K29" s="27"/>
      <c r="L29" s="28"/>
      <c r="M29" s="28"/>
    </row>
    <row r="30" spans="2:13" x14ac:dyDescent="0.3">
      <c r="B30" s="47" t="s">
        <v>25</v>
      </c>
      <c r="C30" s="93">
        <v>6.7957577839858327E-2</v>
      </c>
      <c r="D30" s="93">
        <v>0.72802820928237877</v>
      </c>
      <c r="E30" s="22">
        <f t="shared" si="0"/>
        <v>305568.00000000006</v>
      </c>
      <c r="F30" s="22">
        <f t="shared" si="1"/>
        <v>332646.34615902003</v>
      </c>
      <c r="G30" s="22">
        <f t="shared" si="2"/>
        <v>27078.346159019973</v>
      </c>
      <c r="H30" s="7"/>
      <c r="J30" s="26"/>
      <c r="K30" s="27"/>
      <c r="L30" s="28"/>
      <c r="M30" s="28"/>
    </row>
    <row r="31" spans="2:13" x14ac:dyDescent="0.3">
      <c r="C31" s="21"/>
      <c r="D31" s="11"/>
      <c r="J31" s="26"/>
      <c r="K31" s="27"/>
      <c r="L31" s="28"/>
      <c r="M31" s="28"/>
    </row>
    <row r="32" spans="2:13" x14ac:dyDescent="0.3">
      <c r="C32" s="81"/>
      <c r="D32" s="81"/>
      <c r="G32" s="4"/>
      <c r="H32" s="4"/>
    </row>
    <row r="33" spans="2:8" x14ac:dyDescent="0.3">
      <c r="C33" s="20"/>
      <c r="D33" s="40"/>
    </row>
    <row r="34" spans="2:8" x14ac:dyDescent="0.3">
      <c r="B34" s="187" t="s">
        <v>136</v>
      </c>
      <c r="C34" s="187"/>
      <c r="D34" s="187"/>
      <c r="E34" s="187"/>
      <c r="F34" s="187"/>
      <c r="G34" s="187"/>
      <c r="H34" s="187"/>
    </row>
    <row r="35" spans="2:8" ht="44.4" customHeight="1" x14ac:dyDescent="0.3">
      <c r="B35" s="124"/>
      <c r="C35" s="112" t="s">
        <v>37</v>
      </c>
      <c r="D35" s="113"/>
      <c r="E35" s="179" t="s">
        <v>137</v>
      </c>
      <c r="F35" s="180"/>
    </row>
    <row r="36" spans="2:8" x14ac:dyDescent="0.3">
      <c r="B36" s="125"/>
      <c r="C36" s="65"/>
      <c r="D36" s="65"/>
      <c r="E36" s="126"/>
      <c r="F36" s="127"/>
    </row>
    <row r="37" spans="2:8" x14ac:dyDescent="0.3">
      <c r="B37" s="128" t="s">
        <v>35</v>
      </c>
      <c r="C37" s="182" t="s">
        <v>38</v>
      </c>
      <c r="D37" s="182"/>
      <c r="E37" s="129" t="s">
        <v>38</v>
      </c>
      <c r="F37" s="72" t="s">
        <v>138</v>
      </c>
      <c r="G37" s="1"/>
    </row>
    <row r="38" spans="2:8" x14ac:dyDescent="0.3">
      <c r="B38" s="128"/>
      <c r="C38" s="56" t="s">
        <v>17</v>
      </c>
      <c r="D38" s="56" t="s">
        <v>124</v>
      </c>
      <c r="E38" s="130" t="s">
        <v>124</v>
      </c>
      <c r="F38" s="59"/>
    </row>
    <row r="39" spans="2:8" x14ac:dyDescent="0.3">
      <c r="B39" s="2" t="s">
        <v>139</v>
      </c>
      <c r="C39" s="131"/>
      <c r="D39" s="132"/>
      <c r="E39" s="133"/>
      <c r="F39" s="60"/>
    </row>
    <row r="40" spans="2:8" x14ac:dyDescent="0.3">
      <c r="B40" s="2" t="s">
        <v>126</v>
      </c>
      <c r="C40" s="131"/>
      <c r="D40" s="132"/>
      <c r="E40" s="133"/>
      <c r="F40" s="60"/>
    </row>
    <row r="41" spans="2:8" x14ac:dyDescent="0.3">
      <c r="B41" s="2" t="s">
        <v>127</v>
      </c>
      <c r="C41" s="131">
        <f>'Industry x ethnicity'!$E$22*'Industry x ethnicity'!$C$12*'Industry x ethnicity'!C93</f>
        <v>52474.000000000007</v>
      </c>
      <c r="D41" s="132">
        <f>SUM('Industry x ethnicity'!$E$23:'Industry x ethnicity'!$E$30)*$D$12*'Industry x ethnicity'!D93</f>
        <v>14027.999999999995</v>
      </c>
      <c r="E41" s="133">
        <f>SUM('Industry x ethnicity'!$E$23:'Industry x ethnicity'!$E$30)*$D$12*'Industry x ethnicity'!C93</f>
        <v>30847.191959482167</v>
      </c>
      <c r="F41" s="60">
        <f t="shared" ref="F41:F47" si="3">E41-D41</f>
        <v>16819.191959482174</v>
      </c>
      <c r="H41" s="5"/>
    </row>
    <row r="42" spans="2:8" x14ac:dyDescent="0.3">
      <c r="B42" s="2" t="s">
        <v>128</v>
      </c>
      <c r="C42" s="131">
        <f>'Industry x ethnicity'!$E$22*'Industry x ethnicity'!$C$12*'Industry x ethnicity'!C94</f>
        <v>56295</v>
      </c>
      <c r="D42" s="132">
        <f>SUM('Industry x ethnicity'!$E$23:'Industry x ethnicity'!$E$30)*$D$12*'Industry x ethnicity'!D94</f>
        <v>33286.999999999993</v>
      </c>
      <c r="E42" s="133">
        <f>SUM('Industry x ethnicity'!$E$23:'Industry x ethnicity'!$E$30)*$D$12*'Industry x ethnicity'!C94</f>
        <v>33093.39237258544</v>
      </c>
      <c r="F42" s="60">
        <f t="shared" si="3"/>
        <v>-193.60762741455255</v>
      </c>
      <c r="H42" s="5"/>
    </row>
    <row r="43" spans="2:8" x14ac:dyDescent="0.3">
      <c r="B43" s="2" t="s">
        <v>129</v>
      </c>
      <c r="C43" s="131">
        <f>'Industry x ethnicity'!$E$22*'Industry x ethnicity'!$C$12*'Industry x ethnicity'!C95</f>
        <v>92545.000000000015</v>
      </c>
      <c r="D43" s="132">
        <f>SUM('Industry x ethnicity'!$E$23:'Industry x ethnicity'!$E$30)*$D$12*'Industry x ethnicity'!D95</f>
        <v>99585</v>
      </c>
      <c r="E43" s="133">
        <f>SUM('Industry x ethnicity'!$E$23:'Industry x ethnicity'!$E$30)*$D$12*'Industry x ethnicity'!C95</f>
        <v>54403.197390903639</v>
      </c>
      <c r="F43" s="60">
        <f t="shared" si="3"/>
        <v>-45181.802609096361</v>
      </c>
      <c r="H43" s="5"/>
    </row>
    <row r="44" spans="2:8" x14ac:dyDescent="0.3">
      <c r="B44" s="2" t="s">
        <v>130</v>
      </c>
      <c r="C44" s="131">
        <f>'Industry x ethnicity'!$E$22*'Industry x ethnicity'!$C$12*'Industry x ethnicity'!C96</f>
        <v>241720.00000000006</v>
      </c>
      <c r="D44" s="132">
        <f>SUM('Industry x ethnicity'!$E$23:'Industry x ethnicity'!$E$30)*$D$12*'Industry x ethnicity'!D96</f>
        <v>144426</v>
      </c>
      <c r="E44" s="133">
        <f>SUM('Industry x ethnicity'!$E$23:'Industry x ethnicity'!$E$30)*$D$12*'Industry x ethnicity'!C96</f>
        <v>142096.71914559649</v>
      </c>
      <c r="F44" s="60">
        <f t="shared" si="3"/>
        <v>-2329.280854403507</v>
      </c>
      <c r="H44" s="5"/>
    </row>
    <row r="45" spans="2:8" x14ac:dyDescent="0.3">
      <c r="B45" s="2" t="s">
        <v>131</v>
      </c>
      <c r="C45" s="131">
        <f>'Industry x ethnicity'!$E$22*'Industry x ethnicity'!$C$12*'Industry x ethnicity'!C97</f>
        <v>663984.99999999988</v>
      </c>
      <c r="D45" s="132">
        <f>SUM('Industry x ethnicity'!$E$23:'Industry x ethnicity'!$E$30)*$D$12*'Industry x ethnicity'!D97</f>
        <v>321201</v>
      </c>
      <c r="E45" s="133">
        <f>SUM('Industry x ethnicity'!$E$23:'Industry x ethnicity'!$E$30)*$D$12*'Industry x ethnicity'!C97</f>
        <v>390328.02441622067</v>
      </c>
      <c r="F45" s="60">
        <f t="shared" si="3"/>
        <v>69127.024416220665</v>
      </c>
      <c r="H45" s="5"/>
    </row>
    <row r="46" spans="2:8" x14ac:dyDescent="0.3">
      <c r="B46" s="2" t="s">
        <v>132</v>
      </c>
      <c r="C46" s="131">
        <f>'Industry x ethnicity'!$E$22*'Industry x ethnicity'!$C$12*'Industry x ethnicity'!C98</f>
        <v>534972</v>
      </c>
      <c r="D46" s="132">
        <f>SUM('Industry x ethnicity'!$E$23:'Industry x ethnicity'!$E$30)*$D$12*'Industry x ethnicity'!D98</f>
        <v>393572</v>
      </c>
      <c r="E46" s="133">
        <f>SUM('Industry x ethnicity'!$E$23:'Industry x ethnicity'!$E$30)*$D$12*'Industry x ethnicity'!C98</f>
        <v>314486.86924854387</v>
      </c>
      <c r="F46" s="60">
        <f t="shared" si="3"/>
        <v>-79085.130751456134</v>
      </c>
      <c r="H46" s="5"/>
    </row>
    <row r="47" spans="2:8" x14ac:dyDescent="0.3">
      <c r="B47" s="2" t="s">
        <v>133</v>
      </c>
      <c r="C47" s="131">
        <f>'Industry x ethnicity'!$E$22*'Industry x ethnicity'!$C$12*'Industry x ethnicity'!C99</f>
        <v>160632</v>
      </c>
      <c r="D47" s="132">
        <f>SUM('Industry x ethnicity'!$E$23:'Industry x ethnicity'!$E$30)*$D$12*'Industry x ethnicity'!D99</f>
        <v>59581.000000000007</v>
      </c>
      <c r="E47" s="133">
        <f>SUM('Industry x ethnicity'!$E$23:'Industry x ethnicity'!$E$30)*$D$12*'Industry x ethnicity'!C99</f>
        <v>94428.595853861698</v>
      </c>
      <c r="F47" s="60">
        <f t="shared" si="3"/>
        <v>34847.595853861691</v>
      </c>
      <c r="H47" s="5"/>
    </row>
    <row r="48" spans="2:8" x14ac:dyDescent="0.3">
      <c r="B48" s="128"/>
      <c r="C48" s="13"/>
      <c r="D48" s="13"/>
      <c r="E48" s="134"/>
      <c r="F48" s="60"/>
    </row>
    <row r="49" spans="2:8" x14ac:dyDescent="0.3">
      <c r="B49" s="128" t="s">
        <v>140</v>
      </c>
      <c r="C49" s="184" t="s">
        <v>38</v>
      </c>
      <c r="D49" s="184"/>
      <c r="E49" s="129" t="s">
        <v>38</v>
      </c>
      <c r="F49" s="72"/>
    </row>
    <row r="50" spans="2:8" x14ac:dyDescent="0.3">
      <c r="B50" s="128"/>
      <c r="C50" s="57" t="s">
        <v>17</v>
      </c>
      <c r="D50" s="57" t="s">
        <v>124</v>
      </c>
      <c r="E50" s="135" t="s">
        <v>124</v>
      </c>
      <c r="F50" s="63"/>
    </row>
    <row r="51" spans="2:8" x14ac:dyDescent="0.3">
      <c r="B51" s="2" t="s">
        <v>125</v>
      </c>
      <c r="C51" s="131"/>
      <c r="D51" s="132"/>
      <c r="E51" s="133"/>
      <c r="F51" s="60"/>
    </row>
    <row r="52" spans="2:8" x14ac:dyDescent="0.3">
      <c r="B52" s="2" t="s">
        <v>126</v>
      </c>
      <c r="C52" s="131"/>
      <c r="D52" s="132"/>
      <c r="E52" s="133"/>
      <c r="F52" s="60"/>
    </row>
    <row r="53" spans="2:8" x14ac:dyDescent="0.3">
      <c r="B53" s="2" t="s">
        <v>127</v>
      </c>
      <c r="C53" s="131">
        <f>'Industry x ethnicity'!$E$22*'Industry x ethnicity'!$C$13*'Industry x ethnicity'!C105</f>
        <v>32580.999999999989</v>
      </c>
      <c r="D53" s="132">
        <f>SUM('Industry x ethnicity'!$E$23:'Industry x ethnicity'!$E$30)*$D$13*'Industry x ethnicity'!D105</f>
        <v>19439.000000000007</v>
      </c>
      <c r="E53" s="133">
        <f>SUM('Industry x ethnicity'!$E$23:'Industry x ethnicity'!$E$30)*$D$13*'Industry x ethnicity'!C105</f>
        <v>23124.437274808934</v>
      </c>
      <c r="F53" s="60">
        <f t="shared" ref="F53:F59" si="4">E53-D53</f>
        <v>3685.4372748089263</v>
      </c>
    </row>
    <row r="54" spans="2:8" x14ac:dyDescent="0.3">
      <c r="B54" s="2" t="s">
        <v>128</v>
      </c>
      <c r="C54" s="131">
        <f>'Industry x ethnicity'!$E$22*'Industry x ethnicity'!$C$13*'Industry x ethnicity'!C106</f>
        <v>134679</v>
      </c>
      <c r="D54" s="132">
        <f>SUM('Industry x ethnicity'!$E$23:'Industry x ethnicity'!$E$30)*$D$13*'Industry x ethnicity'!D106</f>
        <v>34540.000000000007</v>
      </c>
      <c r="E54" s="133">
        <f>SUM('Industry x ethnicity'!$E$23:'Industry x ethnicity'!$E$30)*$D$13*'Industry x ethnicity'!C106</f>
        <v>95588.720043399313</v>
      </c>
      <c r="F54" s="60">
        <f t="shared" si="4"/>
        <v>61048.720043399306</v>
      </c>
    </row>
    <row r="55" spans="2:8" x14ac:dyDescent="0.3">
      <c r="B55" s="2" t="s">
        <v>129</v>
      </c>
      <c r="C55" s="131">
        <f>'Industry x ethnicity'!$E$22*'Industry x ethnicity'!$C$13*'Industry x ethnicity'!C107</f>
        <v>187558.99999999994</v>
      </c>
      <c r="D55" s="132">
        <f>SUM('Industry x ethnicity'!$E$23:'Industry x ethnicity'!$E$30)*$D$13*'Industry x ethnicity'!D107</f>
        <v>172222.00000000003</v>
      </c>
      <c r="E55" s="133">
        <f>SUM('Industry x ethnicity'!$E$23:'Industry x ethnicity'!$E$30)*$D$13*'Industry x ethnicity'!C107</f>
        <v>133120.41775347255</v>
      </c>
      <c r="F55" s="60">
        <f t="shared" si="4"/>
        <v>-39101.582246527483</v>
      </c>
    </row>
    <row r="56" spans="2:8" x14ac:dyDescent="0.3">
      <c r="B56" s="2" t="s">
        <v>130</v>
      </c>
      <c r="C56" s="131">
        <f>'Industry x ethnicity'!$E$22*'Industry x ethnicity'!$C$13*'Industry x ethnicity'!C108</f>
        <v>98105.999999999985</v>
      </c>
      <c r="D56" s="132">
        <f>SUM('Industry x ethnicity'!$E$23:'Industry x ethnicity'!$E$30)*$D$13*'Industry x ethnicity'!D108</f>
        <v>97094.000000000029</v>
      </c>
      <c r="E56" s="133">
        <f>SUM('Industry x ethnicity'!$E$23:'Industry x ethnicity'!$E$30)*$D$13*'Industry x ethnicity'!C108</f>
        <v>69630.951882459267</v>
      </c>
      <c r="F56" s="60">
        <f t="shared" si="4"/>
        <v>-27463.048117540762</v>
      </c>
    </row>
    <row r="57" spans="2:8" x14ac:dyDescent="0.3">
      <c r="B57" s="2" t="s">
        <v>131</v>
      </c>
      <c r="C57" s="131">
        <f>'Industry x ethnicity'!$E$22*'Industry x ethnicity'!$C$13*'Industry x ethnicity'!C109</f>
        <v>192380.99999999994</v>
      </c>
      <c r="D57" s="132">
        <f>SUM('Industry x ethnicity'!$E$23:'Industry x ethnicity'!$E$30)*$D$13*'Industry x ethnicity'!D109</f>
        <v>129582.00000000003</v>
      </c>
      <c r="E57" s="133">
        <f>SUM('Industry x ethnicity'!$E$23:'Industry x ethnicity'!$E$30)*$D$13*'Industry x ethnicity'!C109</f>
        <v>136542.84298717097</v>
      </c>
      <c r="F57" s="60">
        <f t="shared" si="4"/>
        <v>6960.8429871709377</v>
      </c>
    </row>
    <row r="58" spans="2:8" x14ac:dyDescent="0.3">
      <c r="B58" s="2" t="s">
        <v>132</v>
      </c>
      <c r="C58" s="131">
        <f>'Industry x ethnicity'!$E$22*'Industry x ethnicity'!$C$13*'Industry x ethnicity'!C110</f>
        <v>219015.99999999991</v>
      </c>
      <c r="D58" s="132">
        <f>SUM('Industry x ethnicity'!$E$23:'Industry x ethnicity'!$E$30)*$D$13*'Industry x ethnicity'!D110</f>
        <v>183366.99999999997</v>
      </c>
      <c r="E58" s="133">
        <f>SUM('Industry x ethnicity'!$E$23:'Industry x ethnicity'!$E$30)*$D$13*'Industry x ethnicity'!C110</f>
        <v>155447.09352627461</v>
      </c>
      <c r="F58" s="60">
        <f t="shared" si="4"/>
        <v>-27919.906473725365</v>
      </c>
    </row>
    <row r="59" spans="2:8" x14ac:dyDescent="0.3">
      <c r="B59" s="2" t="s">
        <v>133</v>
      </c>
      <c r="C59" s="136">
        <f>'Industry x ethnicity'!$E$22*'Industry x ethnicity'!$C$13*'Industry x ethnicity'!C111</f>
        <v>80566.999999999971</v>
      </c>
      <c r="D59" s="137">
        <f>SUM('Industry x ethnicity'!$E$23:'Industry x ethnicity'!$E$30)*$D$13*'Industry x ethnicity'!D111</f>
        <v>33951.000000000007</v>
      </c>
      <c r="E59" s="138">
        <f>SUM('Industry x ethnicity'!$E$23:'Industry x ethnicity'!$E$30)*$D$13*'Industry x ethnicity'!C111</f>
        <v>57182.607590912841</v>
      </c>
      <c r="F59" s="139">
        <f t="shared" si="4"/>
        <v>23231.607590912834</v>
      </c>
    </row>
    <row r="60" spans="2:8" x14ac:dyDescent="0.3">
      <c r="C60" s="5"/>
      <c r="D60" s="5"/>
      <c r="E60" s="5"/>
      <c r="F60" s="5"/>
      <c r="G60" s="5"/>
      <c r="H60" s="5"/>
    </row>
    <row r="61" spans="2:8" x14ac:dyDescent="0.3">
      <c r="C61" s="188"/>
      <c r="D61" s="188"/>
      <c r="E61" s="188"/>
      <c r="F61" s="188"/>
      <c r="G61" s="140"/>
      <c r="H61" s="140"/>
    </row>
    <row r="62" spans="2:8" x14ac:dyDescent="0.3">
      <c r="C62" s="141"/>
      <c r="D62" s="141"/>
      <c r="E62" s="141"/>
      <c r="F62" s="141"/>
      <c r="G62" s="141"/>
      <c r="H62" s="141"/>
    </row>
    <row r="63" spans="2:8" x14ac:dyDescent="0.3">
      <c r="C63" s="142"/>
      <c r="D63" s="143"/>
      <c r="E63" s="5"/>
      <c r="F63" s="5"/>
      <c r="G63" s="143"/>
      <c r="H63" s="5"/>
    </row>
    <row r="64" spans="2:8" x14ac:dyDescent="0.3">
      <c r="B64" s="187" t="s">
        <v>141</v>
      </c>
      <c r="C64" s="187"/>
      <c r="D64" s="143"/>
      <c r="E64" s="5"/>
      <c r="F64" s="5"/>
      <c r="G64" s="143"/>
      <c r="H64" s="5"/>
    </row>
    <row r="65" spans="2:11" x14ac:dyDescent="0.3">
      <c r="B65" s="2"/>
      <c r="C65" s="144" t="s">
        <v>142</v>
      </c>
      <c r="D65" s="143"/>
      <c r="E65" s="5"/>
      <c r="F65" s="5"/>
      <c r="G65" s="143"/>
      <c r="H65" s="5"/>
    </row>
    <row r="66" spans="2:11" x14ac:dyDescent="0.3">
      <c r="B66" s="2" t="s">
        <v>125</v>
      </c>
      <c r="C66" s="144" t="s">
        <v>143</v>
      </c>
      <c r="D66" s="143"/>
      <c r="E66" s="5"/>
      <c r="F66" s="5"/>
      <c r="G66" s="143"/>
      <c r="H66" s="5"/>
    </row>
    <row r="67" spans="2:11" x14ac:dyDescent="0.3">
      <c r="B67" s="2" t="s">
        <v>126</v>
      </c>
      <c r="C67" s="144" t="s">
        <v>143</v>
      </c>
      <c r="D67" s="143"/>
      <c r="E67" s="5"/>
      <c r="F67" s="5"/>
      <c r="G67" s="143"/>
      <c r="H67" s="5"/>
    </row>
    <row r="68" spans="2:11" x14ac:dyDescent="0.3">
      <c r="B68" s="2" t="s">
        <v>127</v>
      </c>
      <c r="C68" s="144">
        <f>SUM(F41,F53)</f>
        <v>20504.6292342911</v>
      </c>
      <c r="D68" s="143"/>
      <c r="E68" s="5"/>
      <c r="F68" s="5"/>
      <c r="G68" s="143"/>
      <c r="H68" s="5"/>
    </row>
    <row r="69" spans="2:11" x14ac:dyDescent="0.3">
      <c r="B69" s="2" t="s">
        <v>128</v>
      </c>
      <c r="C69" s="144">
        <f t="shared" ref="C69:C74" si="5">SUM(F42,F54)</f>
        <v>60855.112415984753</v>
      </c>
      <c r="D69" s="143"/>
      <c r="E69" s="5"/>
      <c r="F69" s="5"/>
      <c r="G69" s="143"/>
      <c r="H69" s="5"/>
    </row>
    <row r="70" spans="2:11" x14ac:dyDescent="0.3">
      <c r="B70" s="2" t="s">
        <v>129</v>
      </c>
      <c r="C70" s="144">
        <f>SUM(F43,F55)</f>
        <v>-84283.384855623852</v>
      </c>
      <c r="D70" s="143"/>
      <c r="E70" s="5"/>
      <c r="F70" s="5"/>
      <c r="G70" s="143"/>
      <c r="H70" s="5"/>
    </row>
    <row r="71" spans="2:11" x14ac:dyDescent="0.3">
      <c r="B71" s="2" t="s">
        <v>130</v>
      </c>
      <c r="C71" s="144">
        <f t="shared" si="5"/>
        <v>-29792.328971944269</v>
      </c>
      <c r="D71" s="143"/>
      <c r="E71" s="5"/>
      <c r="F71" s="5"/>
      <c r="G71" s="143"/>
      <c r="H71" s="5"/>
    </row>
    <row r="72" spans="2:11" x14ac:dyDescent="0.3">
      <c r="B72" s="2" t="s">
        <v>131</v>
      </c>
      <c r="C72" s="144">
        <f t="shared" si="5"/>
        <v>76087.867403391603</v>
      </c>
      <c r="D72" s="5"/>
      <c r="E72" s="5"/>
      <c r="F72" s="5"/>
      <c r="G72" s="5"/>
      <c r="H72" s="5"/>
    </row>
    <row r="73" spans="2:11" x14ac:dyDescent="0.3">
      <c r="B73" s="2" t="s">
        <v>132</v>
      </c>
      <c r="C73" s="144">
        <f t="shared" si="5"/>
        <v>-107005.0372251815</v>
      </c>
      <c r="D73" s="145"/>
      <c r="E73" s="145"/>
      <c r="F73" s="145"/>
      <c r="G73" s="140"/>
      <c r="H73" s="140"/>
      <c r="K73" s="5"/>
    </row>
    <row r="74" spans="2:11" x14ac:dyDescent="0.3">
      <c r="B74" s="2" t="s">
        <v>133</v>
      </c>
      <c r="C74" s="144">
        <f t="shared" si="5"/>
        <v>58079.203444774525</v>
      </c>
      <c r="D74" s="141"/>
      <c r="E74" s="141"/>
      <c r="F74" s="141"/>
      <c r="G74" s="141"/>
      <c r="H74" s="141"/>
      <c r="K74" s="5"/>
    </row>
    <row r="75" spans="2:11" x14ac:dyDescent="0.3">
      <c r="D75" s="143"/>
      <c r="E75" s="5"/>
      <c r="F75" s="5"/>
      <c r="G75" s="143"/>
      <c r="H75" s="5"/>
      <c r="K75" s="5"/>
    </row>
    <row r="76" spans="2:11" x14ac:dyDescent="0.3">
      <c r="D76" s="143"/>
      <c r="E76" s="5"/>
      <c r="F76" s="5"/>
      <c r="G76" s="143"/>
      <c r="H76" s="5"/>
      <c r="K76" s="5"/>
    </row>
    <row r="77" spans="2:11" x14ac:dyDescent="0.3">
      <c r="D77" s="143"/>
      <c r="E77" s="5"/>
      <c r="F77" s="5"/>
      <c r="G77" s="143"/>
      <c r="H77" s="5"/>
      <c r="K77" s="5"/>
    </row>
    <row r="78" spans="2:11" ht="46.35" customHeight="1" x14ac:dyDescent="0.3">
      <c r="B78" s="175" t="s">
        <v>71</v>
      </c>
      <c r="C78" s="175"/>
      <c r="D78" s="175"/>
      <c r="E78" s="175"/>
    </row>
    <row r="79" spans="2:11" x14ac:dyDescent="0.3">
      <c r="B79" s="170" t="s">
        <v>72</v>
      </c>
      <c r="C79" s="170"/>
      <c r="D79" s="170"/>
      <c r="E79" s="170"/>
    </row>
    <row r="80" spans="2:11" ht="92.7" customHeight="1" x14ac:dyDescent="0.3">
      <c r="B80" s="175" t="s">
        <v>73</v>
      </c>
      <c r="C80" s="185"/>
      <c r="D80" s="185"/>
      <c r="E80" s="185"/>
    </row>
    <row r="81" spans="2:8" x14ac:dyDescent="0.3">
      <c r="B81" t="s">
        <v>144</v>
      </c>
    </row>
    <row r="82" spans="2:8" x14ac:dyDescent="0.3">
      <c r="B82" t="s">
        <v>145</v>
      </c>
      <c r="C82" s="142"/>
      <c r="D82" s="143"/>
      <c r="E82" s="5"/>
      <c r="F82" s="5"/>
      <c r="G82" s="143"/>
      <c r="H82" s="5"/>
    </row>
    <row r="83" spans="2:8" x14ac:dyDescent="0.3">
      <c r="C83" s="142"/>
      <c r="D83" s="143"/>
      <c r="E83" s="5"/>
      <c r="F83" s="5"/>
      <c r="G83" s="143"/>
      <c r="H83" s="5"/>
    </row>
    <row r="84" spans="2:8" x14ac:dyDescent="0.3">
      <c r="C84" s="5"/>
      <c r="D84" s="5"/>
      <c r="E84" s="5"/>
      <c r="F84" s="5"/>
      <c r="G84" s="5"/>
      <c r="H84" s="5"/>
    </row>
    <row r="85" spans="2:8" x14ac:dyDescent="0.3">
      <c r="C85" s="145"/>
      <c r="D85" s="145"/>
      <c r="E85" s="145"/>
      <c r="F85" s="145"/>
      <c r="G85" s="140"/>
      <c r="H85" s="140"/>
    </row>
    <row r="86" spans="2:8" ht="21" x14ac:dyDescent="0.3">
      <c r="B86" s="186" t="s">
        <v>122</v>
      </c>
      <c r="C86" s="186"/>
      <c r="D86" s="186"/>
      <c r="E86" s="37"/>
      <c r="F86" s="141"/>
      <c r="G86" s="141"/>
      <c r="H86" s="141"/>
    </row>
    <row r="87" spans="2:8" x14ac:dyDescent="0.3">
      <c r="B87" s="110"/>
      <c r="C87" s="110"/>
      <c r="D87" s="110"/>
      <c r="F87" s="5"/>
      <c r="G87" s="143"/>
      <c r="H87" s="5"/>
    </row>
    <row r="88" spans="2:8" x14ac:dyDescent="0.3">
      <c r="F88" s="5"/>
      <c r="G88" s="143"/>
      <c r="H88" s="5"/>
    </row>
    <row r="89" spans="2:8" x14ac:dyDescent="0.3">
      <c r="B89" s="1" t="s">
        <v>123</v>
      </c>
      <c r="F89" s="5"/>
      <c r="G89" s="143"/>
      <c r="H89" s="5"/>
    </row>
    <row r="90" spans="2:8" x14ac:dyDescent="0.3">
      <c r="B90" s="55"/>
      <c r="C90" s="52" t="s">
        <v>17</v>
      </c>
      <c r="D90" s="53" t="s">
        <v>124</v>
      </c>
      <c r="F90" s="5"/>
      <c r="G90" s="143"/>
      <c r="H90" s="5"/>
    </row>
    <row r="91" spans="2:8" x14ac:dyDescent="0.3">
      <c r="B91" s="14" t="s">
        <v>125</v>
      </c>
      <c r="C91" s="93"/>
      <c r="D91" s="93"/>
      <c r="F91" s="5"/>
      <c r="G91" s="143"/>
      <c r="H91" s="5"/>
    </row>
    <row r="92" spans="2:8" x14ac:dyDescent="0.3">
      <c r="B92" s="14" t="s">
        <v>126</v>
      </c>
      <c r="C92" s="93"/>
      <c r="D92" s="93"/>
      <c r="F92" s="5"/>
      <c r="G92" s="143"/>
      <c r="H92" s="5"/>
    </row>
    <row r="93" spans="2:8" x14ac:dyDescent="0.3">
      <c r="B93" s="14" t="s">
        <v>127</v>
      </c>
      <c r="C93" s="93">
        <v>2.8719106190747759E-2</v>
      </c>
      <c r="D93" s="93">
        <v>1.3060236477050549E-2</v>
      </c>
      <c r="F93" s="5"/>
      <c r="G93" s="143"/>
      <c r="H93" s="5"/>
    </row>
    <row r="94" spans="2:8" x14ac:dyDescent="0.3">
      <c r="B94" s="14" t="s">
        <v>128</v>
      </c>
      <c r="C94" s="93">
        <v>3.0810345752337251E-2</v>
      </c>
      <c r="D94" s="93">
        <v>3.0990596778698441E-2</v>
      </c>
      <c r="F94" s="5"/>
      <c r="G94" s="143"/>
      <c r="H94" s="5"/>
    </row>
    <row r="95" spans="2:8" x14ac:dyDescent="0.3">
      <c r="B95" s="14" t="s">
        <v>129</v>
      </c>
      <c r="C95" s="93">
        <v>5.0650030156320303E-2</v>
      </c>
      <c r="D95" s="93">
        <v>9.2714831021320179E-2</v>
      </c>
      <c r="F95" s="5"/>
      <c r="G95" s="143"/>
      <c r="H95" s="5"/>
    </row>
    <row r="96" spans="2:8" x14ac:dyDescent="0.3">
      <c r="B96" s="14" t="s">
        <v>130</v>
      </c>
      <c r="C96" s="93">
        <v>0.13229375211395261</v>
      </c>
      <c r="D96" s="93">
        <v>0.13446234056419329</v>
      </c>
      <c r="F96" s="5"/>
      <c r="G96" s="5"/>
      <c r="H96" s="5"/>
    </row>
    <row r="97" spans="2:8" x14ac:dyDescent="0.3">
      <c r="B97" s="14" t="s">
        <v>131</v>
      </c>
      <c r="C97" s="93">
        <v>0.36340007859251527</v>
      </c>
      <c r="D97" s="93">
        <v>0.29904198864165349</v>
      </c>
      <c r="F97" s="145"/>
      <c r="G97" s="140"/>
      <c r="H97" s="140"/>
    </row>
    <row r="98" spans="2:8" x14ac:dyDescent="0.3">
      <c r="B98" s="14" t="s">
        <v>132</v>
      </c>
      <c r="C98" s="93">
        <v>0.29279105227496871</v>
      </c>
      <c r="D98" s="93">
        <v>0.36642025882133877</v>
      </c>
      <c r="F98" s="141"/>
      <c r="G98" s="141"/>
      <c r="H98" s="141"/>
    </row>
    <row r="99" spans="2:8" x14ac:dyDescent="0.3">
      <c r="B99" s="14" t="s">
        <v>133</v>
      </c>
      <c r="C99" s="93">
        <v>8.7914156832568383E-2</v>
      </c>
      <c r="D99" s="93">
        <v>5.5470626571082773E-2</v>
      </c>
      <c r="F99" s="5"/>
      <c r="G99" s="143"/>
      <c r="H99" s="5"/>
    </row>
    <row r="100" spans="2:8" x14ac:dyDescent="0.3">
      <c r="C100" s="4"/>
      <c r="F100" s="5"/>
      <c r="G100" s="143"/>
      <c r="H100" s="5"/>
    </row>
    <row r="101" spans="2:8" x14ac:dyDescent="0.3">
      <c r="B101" s="1" t="s">
        <v>36</v>
      </c>
      <c r="F101" s="5"/>
      <c r="G101" s="143"/>
      <c r="H101" s="5"/>
    </row>
    <row r="102" spans="2:8" x14ac:dyDescent="0.3">
      <c r="B102" s="14"/>
      <c r="C102" s="52" t="s">
        <v>17</v>
      </c>
      <c r="D102" s="52" t="s">
        <v>124</v>
      </c>
      <c r="F102" s="5"/>
      <c r="G102" s="143"/>
      <c r="H102" s="5"/>
    </row>
    <row r="103" spans="2:8" x14ac:dyDescent="0.3">
      <c r="B103" s="14" t="s">
        <v>125</v>
      </c>
      <c r="C103" s="93"/>
      <c r="D103" s="93"/>
      <c r="F103" s="5"/>
      <c r="G103" s="143"/>
      <c r="H103" s="5"/>
    </row>
    <row r="104" spans="2:8" x14ac:dyDescent="0.3">
      <c r="B104" s="14" t="s">
        <v>126</v>
      </c>
      <c r="C104" s="93"/>
      <c r="D104" s="93"/>
      <c r="F104" s="5"/>
      <c r="G104" s="143"/>
      <c r="H104" s="5"/>
    </row>
    <row r="105" spans="2:8" x14ac:dyDescent="0.3">
      <c r="B105" s="14" t="s">
        <v>127</v>
      </c>
      <c r="C105" s="93">
        <v>3.3957536663737943E-2</v>
      </c>
      <c r="D105" s="93">
        <v>2.85455835037982E-2</v>
      </c>
      <c r="F105" s="5"/>
      <c r="G105" s="143"/>
      <c r="H105" s="5"/>
    </row>
    <row r="106" spans="2:8" x14ac:dyDescent="0.3">
      <c r="B106" s="14" t="s">
        <v>128</v>
      </c>
      <c r="C106" s="93">
        <v>0.1403691439899194</v>
      </c>
      <c r="D106" s="93">
        <v>5.0720945224609792E-2</v>
      </c>
      <c r="F106" s="5"/>
      <c r="G106" s="143"/>
      <c r="H106" s="5"/>
    </row>
    <row r="107" spans="2:8" x14ac:dyDescent="0.3">
      <c r="B107" s="14" t="s">
        <v>129</v>
      </c>
      <c r="C107" s="93">
        <v>0.1954833068080791</v>
      </c>
      <c r="D107" s="93">
        <v>0.25290279758172401</v>
      </c>
      <c r="F107" s="5"/>
      <c r="G107" s="143"/>
      <c r="H107" s="5"/>
    </row>
    <row r="108" spans="2:8" x14ac:dyDescent="0.3">
      <c r="B108" s="14" t="s">
        <v>130</v>
      </c>
      <c r="C108" s="93">
        <v>0.10225094662326741</v>
      </c>
      <c r="D108" s="93">
        <v>0.1425796020740667</v>
      </c>
      <c r="F108" s="5"/>
      <c r="G108" s="5"/>
      <c r="H108" s="5"/>
    </row>
    <row r="109" spans="2:8" x14ac:dyDescent="0.3">
      <c r="B109" s="14" t="s">
        <v>131</v>
      </c>
      <c r="C109" s="93">
        <v>0.20050903474130841</v>
      </c>
      <c r="D109" s="93">
        <v>0.1902872473681351</v>
      </c>
      <c r="F109" s="145"/>
      <c r="G109" s="145"/>
      <c r="H109" s="145"/>
    </row>
    <row r="110" spans="2:8" x14ac:dyDescent="0.3">
      <c r="B110" s="14" t="s">
        <v>132</v>
      </c>
      <c r="C110" s="93">
        <v>0.22826935483702859</v>
      </c>
      <c r="D110" s="93">
        <v>0.26926889296470818</v>
      </c>
    </row>
    <row r="111" spans="2:8" x14ac:dyDescent="0.3">
      <c r="B111" s="14" t="s">
        <v>133</v>
      </c>
      <c r="C111" s="93">
        <v>8.3970929572062702E-2</v>
      </c>
      <c r="D111" s="93">
        <v>4.9856016540843283E-2</v>
      </c>
    </row>
    <row r="113" spans="2:5" x14ac:dyDescent="0.3">
      <c r="B113" s="1"/>
    </row>
    <row r="114" spans="2:5" x14ac:dyDescent="0.3">
      <c r="C114" s="79"/>
      <c r="D114" s="79"/>
    </row>
    <row r="115" spans="2:5" x14ac:dyDescent="0.3">
      <c r="C115" s="80"/>
      <c r="D115" s="81"/>
    </row>
    <row r="116" spans="2:5" x14ac:dyDescent="0.3">
      <c r="B116" s="169" t="s">
        <v>134</v>
      </c>
      <c r="C116" s="169"/>
      <c r="D116" s="169"/>
    </row>
    <row r="117" spans="2:5" x14ac:dyDescent="0.3">
      <c r="C117" s="81"/>
      <c r="D117" s="81"/>
    </row>
    <row r="118" spans="2:5" ht="46.2" customHeight="1" x14ac:dyDescent="0.3">
      <c r="C118" s="141"/>
      <c r="D118" s="141"/>
      <c r="E118" s="141"/>
    </row>
    <row r="119" spans="2:5" x14ac:dyDescent="0.3">
      <c r="C119" s="142"/>
      <c r="D119" s="143"/>
      <c r="E119" s="5"/>
    </row>
    <row r="120" spans="2:5" ht="53.25" customHeight="1" x14ac:dyDescent="0.3">
      <c r="C120" s="142"/>
      <c r="D120" s="143"/>
      <c r="E120" s="5"/>
    </row>
    <row r="121" spans="2:5" x14ac:dyDescent="0.3">
      <c r="C121" s="142"/>
      <c r="D121" s="143"/>
      <c r="E121" s="5"/>
    </row>
    <row r="122" spans="2:5" x14ac:dyDescent="0.3">
      <c r="C122" s="142"/>
      <c r="D122" s="143"/>
      <c r="E122" s="5"/>
    </row>
    <row r="123" spans="2:5" x14ac:dyDescent="0.3">
      <c r="C123" s="142"/>
      <c r="D123" s="143"/>
      <c r="E123" s="5"/>
    </row>
    <row r="124" spans="2:5" x14ac:dyDescent="0.3">
      <c r="C124" s="142"/>
      <c r="D124" s="143"/>
      <c r="E124" s="5"/>
    </row>
    <row r="125" spans="2:5" x14ac:dyDescent="0.3">
      <c r="C125" s="142"/>
      <c r="D125" s="143"/>
      <c r="E125" s="5"/>
    </row>
    <row r="126" spans="2:5" x14ac:dyDescent="0.3">
      <c r="C126" s="142"/>
      <c r="D126" s="143"/>
      <c r="E126" s="5"/>
    </row>
    <row r="127" spans="2:5" x14ac:dyDescent="0.3">
      <c r="C127" s="142"/>
      <c r="D127" s="143"/>
      <c r="E127" s="5"/>
    </row>
    <row r="128" spans="2:5" x14ac:dyDescent="0.3">
      <c r="C128" s="5"/>
      <c r="D128" s="5"/>
      <c r="E128" s="5"/>
    </row>
    <row r="129" spans="2:5" x14ac:dyDescent="0.3">
      <c r="C129" s="145"/>
      <c r="D129" s="145"/>
      <c r="E129" s="145"/>
    </row>
    <row r="130" spans="2:5" x14ac:dyDescent="0.3">
      <c r="C130" s="141"/>
      <c r="D130" s="141"/>
      <c r="E130" s="141"/>
    </row>
    <row r="131" spans="2:5" x14ac:dyDescent="0.3">
      <c r="C131" s="142"/>
      <c r="D131" s="143"/>
      <c r="E131" s="5"/>
    </row>
    <row r="132" spans="2:5" x14ac:dyDescent="0.3">
      <c r="C132" s="142"/>
      <c r="D132" s="143"/>
      <c r="E132" s="5"/>
    </row>
    <row r="133" spans="2:5" x14ac:dyDescent="0.3">
      <c r="C133" s="142"/>
      <c r="D133" s="143"/>
      <c r="E133" s="5"/>
    </row>
    <row r="134" spans="2:5" x14ac:dyDescent="0.3">
      <c r="C134" s="142"/>
      <c r="D134" s="143"/>
      <c r="E134" s="5"/>
    </row>
    <row r="135" spans="2:5" x14ac:dyDescent="0.3">
      <c r="C135" s="142"/>
      <c r="D135" s="143"/>
      <c r="E135" s="5"/>
    </row>
    <row r="136" spans="2:5" x14ac:dyDescent="0.3">
      <c r="C136" s="142"/>
      <c r="D136" s="143"/>
      <c r="E136" s="5"/>
    </row>
    <row r="137" spans="2:5" x14ac:dyDescent="0.3">
      <c r="C137" s="142"/>
      <c r="D137" s="143"/>
      <c r="E137" s="5"/>
    </row>
    <row r="138" spans="2:5" x14ac:dyDescent="0.3">
      <c r="C138" s="142"/>
      <c r="D138" s="143"/>
      <c r="E138" s="5"/>
    </row>
    <row r="139" spans="2:5" x14ac:dyDescent="0.3">
      <c r="C139" s="142"/>
      <c r="D139" s="143"/>
      <c r="E139" s="5"/>
    </row>
    <row r="140" spans="2:5" x14ac:dyDescent="0.3">
      <c r="C140" s="5"/>
      <c r="D140" s="5"/>
      <c r="E140" s="5"/>
    </row>
    <row r="141" spans="2:5" x14ac:dyDescent="0.3">
      <c r="B141" s="1"/>
      <c r="C141" s="145"/>
      <c r="D141" s="145"/>
      <c r="E141" s="145"/>
    </row>
    <row r="142" spans="2:5" x14ac:dyDescent="0.3">
      <c r="B142" s="5"/>
    </row>
    <row r="148" spans="2:5" x14ac:dyDescent="0.3">
      <c r="B148" s="41"/>
    </row>
    <row r="149" spans="2:5" x14ac:dyDescent="0.3">
      <c r="B149" s="41"/>
    </row>
    <row r="150" spans="2:5" x14ac:dyDescent="0.3">
      <c r="B150" s="77"/>
      <c r="C150" s="77"/>
      <c r="D150" s="77"/>
      <c r="E150" s="77"/>
    </row>
    <row r="151" spans="2:5" x14ac:dyDescent="0.3">
      <c r="B151" s="31"/>
      <c r="C151" s="31"/>
      <c r="D151" s="31"/>
      <c r="E151" s="31"/>
    </row>
    <row r="152" spans="2:5" x14ac:dyDescent="0.3">
      <c r="B152" s="77"/>
    </row>
  </sheetData>
  <mergeCells count="12">
    <mergeCell ref="B116:D116"/>
    <mergeCell ref="C61:D61"/>
    <mergeCell ref="E61:F61"/>
    <mergeCell ref="B64:C64"/>
    <mergeCell ref="B78:E78"/>
    <mergeCell ref="B79:E79"/>
    <mergeCell ref="B80:E80"/>
    <mergeCell ref="B34:H34"/>
    <mergeCell ref="E35:F35"/>
    <mergeCell ref="C37:D37"/>
    <mergeCell ref="C49:D49"/>
    <mergeCell ref="B86:D86"/>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8C5A3-5BCD-4A14-9FFD-3605E1C85BE6}">
  <dimension ref="B1:BG184"/>
  <sheetViews>
    <sheetView zoomScale="80" zoomScaleNormal="80" workbookViewId="0">
      <selection activeCell="E33" sqref="E33"/>
    </sheetView>
  </sheetViews>
  <sheetFormatPr defaultColWidth="9.109375" defaultRowHeight="14.4" x14ac:dyDescent="0.3"/>
  <cols>
    <col min="2" max="2" width="50" customWidth="1"/>
    <col min="3" max="3" width="39.21875" customWidth="1"/>
    <col min="4" max="4" width="23.77734375" customWidth="1"/>
    <col min="5" max="5" width="19.21875" customWidth="1"/>
    <col min="6" max="6" width="12" customWidth="1"/>
    <col min="7" max="7" width="12.77734375" customWidth="1"/>
    <col min="8" max="8" width="10.6640625" bestFit="1" customWidth="1"/>
    <col min="9" max="9" width="16.88671875" customWidth="1"/>
    <col min="10" max="10" width="20.5546875" customWidth="1"/>
    <col min="12" max="12" width="14.88671875" customWidth="1"/>
    <col min="13" max="13" width="16.21875" customWidth="1"/>
    <col min="14" max="14" width="15.33203125" customWidth="1"/>
    <col min="15" max="15" width="17.44140625" customWidth="1"/>
    <col min="16" max="16" width="13.5546875" customWidth="1"/>
    <col min="17" max="17" width="14.21875" customWidth="1"/>
    <col min="18" max="18" width="15.88671875" customWidth="1"/>
    <col min="19" max="19" width="18" customWidth="1"/>
    <col min="20" max="20" width="14.77734375" customWidth="1"/>
    <col min="22" max="22" width="11.77734375" customWidth="1"/>
    <col min="31" max="31" width="13.88671875" bestFit="1" customWidth="1"/>
    <col min="32" max="32" width="17.44140625" customWidth="1"/>
    <col min="33" max="33" width="19.77734375" customWidth="1"/>
    <col min="34" max="34" width="16.77734375" customWidth="1"/>
    <col min="35" max="35" width="18.44140625" customWidth="1"/>
    <col min="36" max="36" width="16.21875" customWidth="1"/>
    <col min="37" max="38" width="14.33203125" bestFit="1" customWidth="1"/>
    <col min="40" max="40" width="45" customWidth="1"/>
    <col min="45" max="45" width="17.44140625" customWidth="1"/>
    <col min="49" max="49" width="16.109375" customWidth="1"/>
    <col min="50" max="50" width="15.88671875" customWidth="1"/>
    <col min="51" max="51" width="17.33203125" customWidth="1"/>
    <col min="52" max="52" width="15.21875" customWidth="1"/>
    <col min="53" max="53" width="16.6640625" customWidth="1"/>
    <col min="54" max="54" width="14.88671875" customWidth="1"/>
    <col min="55" max="55" width="17.109375" customWidth="1"/>
    <col min="56" max="56" width="15.33203125" customWidth="1"/>
  </cols>
  <sheetData>
    <row r="1" spans="2:19" x14ac:dyDescent="0.3">
      <c r="C1" s="189" t="s">
        <v>150</v>
      </c>
      <c r="D1" s="189"/>
    </row>
    <row r="2" spans="2:19" x14ac:dyDescent="0.3">
      <c r="B2" s="1" t="s">
        <v>11</v>
      </c>
      <c r="C2" s="1" t="s">
        <v>35</v>
      </c>
      <c r="D2" s="1" t="s">
        <v>36</v>
      </c>
      <c r="I2" s="77"/>
      <c r="J2" s="77"/>
    </row>
    <row r="3" spans="2:19" x14ac:dyDescent="0.3">
      <c r="B3" s="8" t="s">
        <v>22</v>
      </c>
      <c r="C3" s="148">
        <v>0.79614892629529421</v>
      </c>
      <c r="D3" s="148">
        <v>0.2038510737047057</v>
      </c>
    </row>
    <row r="4" spans="2:19" x14ac:dyDescent="0.3">
      <c r="B4" s="8" t="s">
        <v>19</v>
      </c>
      <c r="C4" s="148">
        <v>0.73629345788341383</v>
      </c>
      <c r="D4" s="148">
        <v>0.26088415253264591</v>
      </c>
      <c r="I4" s="77"/>
      <c r="J4" s="77"/>
    </row>
    <row r="5" spans="2:19" x14ac:dyDescent="0.3">
      <c r="B5" s="111" t="s">
        <v>17</v>
      </c>
      <c r="C5" s="148">
        <v>0.64609168747644097</v>
      </c>
      <c r="D5" s="148">
        <v>0.33927287077289298</v>
      </c>
      <c r="I5" s="77"/>
      <c r="J5" s="77"/>
    </row>
    <row r="6" spans="2:19" x14ac:dyDescent="0.3">
      <c r="B6" s="8" t="s">
        <v>20</v>
      </c>
      <c r="C6" s="148">
        <v>0.64317970924837609</v>
      </c>
      <c r="D6" s="148">
        <v>0.34361274358181249</v>
      </c>
      <c r="I6" s="77"/>
      <c r="J6" s="77"/>
    </row>
    <row r="7" spans="2:19" x14ac:dyDescent="0.3">
      <c r="B7" s="8" t="s">
        <v>25</v>
      </c>
      <c r="C7" s="148">
        <v>0.63145355534610959</v>
      </c>
      <c r="D7" s="148">
        <v>0.36157254686354601</v>
      </c>
    </row>
    <row r="8" spans="2:19" x14ac:dyDescent="0.3">
      <c r="B8" s="8" t="s">
        <v>18</v>
      </c>
      <c r="C8" s="148">
        <v>0.60594548144702243</v>
      </c>
      <c r="D8" s="148">
        <v>0.38113236804869072</v>
      </c>
      <c r="E8" s="8"/>
      <c r="F8" s="8"/>
      <c r="G8" s="8"/>
      <c r="H8" s="8"/>
      <c r="I8" s="8"/>
      <c r="J8" s="8"/>
      <c r="K8" s="8"/>
      <c r="Q8" s="77"/>
      <c r="R8" s="77"/>
    </row>
    <row r="9" spans="2:19" x14ac:dyDescent="0.3">
      <c r="B9" s="8" t="s">
        <v>23</v>
      </c>
      <c r="C9" s="148">
        <v>0.5574051091115938</v>
      </c>
      <c r="D9" s="148">
        <v>0.44259489088840631</v>
      </c>
      <c r="E9" s="149"/>
      <c r="F9" s="149"/>
      <c r="G9" s="149"/>
      <c r="H9" s="149"/>
      <c r="I9" s="149"/>
      <c r="J9" s="149"/>
      <c r="K9" s="149"/>
      <c r="Q9" s="77"/>
      <c r="R9" s="77"/>
    </row>
    <row r="10" spans="2:19" x14ac:dyDescent="0.3">
      <c r="B10" s="8" t="s">
        <v>24</v>
      </c>
      <c r="C10" s="148">
        <v>0.53423408338009815</v>
      </c>
      <c r="D10" s="148">
        <v>0.45291088141054647</v>
      </c>
    </row>
    <row r="11" spans="2:19" x14ac:dyDescent="0.3">
      <c r="B11" s="8" t="s">
        <v>21</v>
      </c>
      <c r="C11" s="148">
        <v>0.39599864050510458</v>
      </c>
      <c r="D11" s="148">
        <v>0.56069360383795863</v>
      </c>
    </row>
    <row r="12" spans="2:19" x14ac:dyDescent="0.3">
      <c r="C12" s="77"/>
    </row>
    <row r="13" spans="2:19" x14ac:dyDescent="0.3">
      <c r="C13" s="5"/>
    </row>
    <row r="14" spans="2:19" x14ac:dyDescent="0.3">
      <c r="C14" s="5"/>
      <c r="D14" s="149"/>
      <c r="I14" s="77"/>
      <c r="J14" s="77"/>
      <c r="Q14" s="77"/>
      <c r="R14" s="77"/>
    </row>
    <row r="15" spans="2:19" x14ac:dyDescent="0.3">
      <c r="C15" s="5"/>
      <c r="D15" s="149"/>
      <c r="I15" s="77"/>
      <c r="J15" s="77"/>
      <c r="Q15" s="77"/>
      <c r="R15" s="77"/>
      <c r="S15" s="77"/>
    </row>
    <row r="16" spans="2:19" x14ac:dyDescent="0.3">
      <c r="B16" t="s">
        <v>151</v>
      </c>
      <c r="C16" s="5"/>
      <c r="D16" s="149"/>
      <c r="I16" s="77"/>
      <c r="J16" s="77"/>
      <c r="Q16" s="77"/>
      <c r="R16" s="77"/>
    </row>
    <row r="17" spans="2:56" x14ac:dyDescent="0.3">
      <c r="B17" t="s">
        <v>152</v>
      </c>
      <c r="C17" s="5"/>
      <c r="D17" s="149"/>
      <c r="I17" s="77"/>
      <c r="J17" s="77"/>
      <c r="Q17" s="77"/>
      <c r="R17" s="77"/>
    </row>
    <row r="18" spans="2:56" x14ac:dyDescent="0.3">
      <c r="B18" t="s">
        <v>153</v>
      </c>
      <c r="C18" s="5"/>
      <c r="D18" s="40"/>
      <c r="I18" s="77"/>
      <c r="J18" s="77"/>
      <c r="Q18" s="77"/>
      <c r="R18" s="77"/>
    </row>
    <row r="19" spans="2:56" x14ac:dyDescent="0.3">
      <c r="B19" t="s">
        <v>154</v>
      </c>
      <c r="C19" s="5"/>
      <c r="D19" s="40"/>
      <c r="I19" s="77"/>
      <c r="J19" s="77"/>
      <c r="Q19" s="77"/>
      <c r="R19" s="77"/>
    </row>
    <row r="20" spans="2:56" x14ac:dyDescent="0.3">
      <c r="C20" s="5"/>
      <c r="D20" s="40"/>
      <c r="I20" s="77"/>
      <c r="J20" s="77"/>
      <c r="Q20" s="77"/>
      <c r="R20" s="77"/>
      <c r="S20" s="77"/>
    </row>
    <row r="21" spans="2:56" x14ac:dyDescent="0.3">
      <c r="C21" s="5"/>
      <c r="D21" s="4"/>
      <c r="I21" s="77"/>
      <c r="J21" s="77"/>
      <c r="Q21" s="77"/>
      <c r="R21" s="77"/>
    </row>
    <row r="24" spans="2:56" x14ac:dyDescent="0.3">
      <c r="B24" s="1"/>
      <c r="I24" s="77"/>
      <c r="J24" s="77"/>
      <c r="Q24" s="77"/>
      <c r="R24" s="77"/>
    </row>
    <row r="25" spans="2:56" x14ac:dyDescent="0.3">
      <c r="C25" s="79"/>
      <c r="D25" s="8"/>
      <c r="E25" s="8"/>
      <c r="F25" s="8"/>
      <c r="G25" s="8"/>
      <c r="H25" s="8"/>
      <c r="I25" s="8"/>
      <c r="J25" s="8"/>
      <c r="K25" s="8"/>
      <c r="L25" s="79"/>
      <c r="M25" s="8"/>
      <c r="N25" s="8"/>
      <c r="O25" s="8"/>
      <c r="P25" s="8"/>
      <c r="Q25" s="8"/>
      <c r="R25" s="8"/>
      <c r="S25" s="8"/>
      <c r="T25" s="8"/>
      <c r="U25" s="79"/>
      <c r="V25" s="8"/>
      <c r="W25" s="8"/>
      <c r="X25" s="8"/>
      <c r="Y25" s="8"/>
      <c r="Z25" s="8"/>
      <c r="AA25" s="8"/>
      <c r="AB25" s="8"/>
      <c r="AC25" s="8"/>
      <c r="AD25" s="79"/>
      <c r="AE25" s="8"/>
      <c r="AF25" s="8"/>
      <c r="AG25" s="8"/>
      <c r="AH25" s="8"/>
      <c r="AI25" s="8"/>
      <c r="AJ25" s="8"/>
      <c r="AK25" s="8"/>
      <c r="AL25" s="8"/>
      <c r="AM25" s="79"/>
      <c r="AN25" s="8"/>
      <c r="AO25" s="8"/>
      <c r="AP25" s="8"/>
      <c r="AQ25" s="8"/>
      <c r="AR25" s="8"/>
      <c r="AS25" s="8"/>
      <c r="AT25" s="8"/>
      <c r="AU25" s="8"/>
      <c r="AV25" s="79"/>
      <c r="AW25" s="8"/>
      <c r="AX25" s="8"/>
      <c r="AY25" s="8"/>
      <c r="AZ25" s="8"/>
      <c r="BA25" s="8"/>
      <c r="BB25" s="8"/>
      <c r="BC25" s="8"/>
      <c r="BD25" s="8"/>
    </row>
    <row r="26" spans="2:56" x14ac:dyDescent="0.3">
      <c r="C26" s="142"/>
      <c r="D26" s="143"/>
      <c r="E26" s="5"/>
      <c r="F26" s="5"/>
      <c r="G26" s="5"/>
      <c r="H26" s="5"/>
      <c r="I26" s="5"/>
      <c r="J26" s="150"/>
      <c r="K26" s="5"/>
      <c r="L26" s="142"/>
      <c r="M26" s="143"/>
      <c r="N26" s="5"/>
      <c r="O26" s="5"/>
      <c r="P26" s="5"/>
      <c r="Q26" s="5"/>
      <c r="R26" s="5"/>
      <c r="S26" s="150"/>
      <c r="T26" s="5"/>
      <c r="U26" s="142"/>
      <c r="V26" s="143"/>
      <c r="W26" s="5"/>
      <c r="X26" s="5"/>
      <c r="Y26" s="5"/>
      <c r="Z26" s="5"/>
      <c r="AA26" s="5"/>
      <c r="AB26" s="150"/>
      <c r="AC26" s="5"/>
      <c r="AD26" s="142"/>
      <c r="AE26" s="143"/>
      <c r="AF26" s="5"/>
      <c r="AG26" s="5"/>
      <c r="AH26" s="5"/>
      <c r="AI26" s="5"/>
      <c r="AJ26" s="5"/>
      <c r="AK26" s="150"/>
      <c r="AL26" s="5"/>
      <c r="AM26" s="142"/>
      <c r="AN26" s="143"/>
      <c r="AO26" s="143"/>
      <c r="AP26" s="143"/>
      <c r="AQ26" s="143"/>
      <c r="AR26" s="143"/>
      <c r="AS26" s="143"/>
      <c r="AT26" s="143"/>
      <c r="AU26" s="143"/>
      <c r="AV26" s="142"/>
      <c r="AW26" s="143"/>
      <c r="AX26" s="143"/>
      <c r="AY26" s="143"/>
      <c r="AZ26" s="143"/>
      <c r="BA26" s="143"/>
      <c r="BB26" s="143"/>
      <c r="BC26" s="143"/>
      <c r="BD26" s="143"/>
    </row>
    <row r="27" spans="2:56" x14ac:dyDescent="0.3">
      <c r="C27" s="142"/>
      <c r="D27" s="143"/>
      <c r="E27" s="5"/>
      <c r="F27" s="5"/>
      <c r="G27" s="5"/>
      <c r="H27" s="5"/>
      <c r="I27" s="5"/>
      <c r="J27" s="150"/>
      <c r="K27" s="5"/>
      <c r="L27" s="142"/>
      <c r="M27" s="143"/>
      <c r="N27" s="5"/>
      <c r="O27" s="5"/>
      <c r="P27" s="5"/>
      <c r="Q27" s="5"/>
      <c r="R27" s="5"/>
      <c r="S27" s="150"/>
      <c r="T27" s="5"/>
      <c r="U27" s="142"/>
      <c r="V27" s="143"/>
      <c r="W27" s="5"/>
      <c r="X27" s="5"/>
      <c r="Y27" s="5"/>
      <c r="Z27" s="5"/>
      <c r="AA27" s="5"/>
      <c r="AB27" s="150"/>
      <c r="AC27" s="5"/>
      <c r="AD27" s="142"/>
      <c r="AE27" s="143"/>
      <c r="AF27" s="5"/>
      <c r="AG27" s="5"/>
      <c r="AH27" s="5"/>
      <c r="AI27" s="5"/>
      <c r="AJ27" s="5"/>
      <c r="AK27" s="150"/>
      <c r="AL27" s="5"/>
      <c r="AM27" s="142"/>
      <c r="AN27" s="143"/>
      <c r="AO27" s="143"/>
      <c r="AP27" s="143"/>
      <c r="AQ27" s="143"/>
      <c r="AR27" s="143"/>
      <c r="AS27" s="143"/>
      <c r="AT27" s="143"/>
      <c r="AU27" s="143"/>
      <c r="AV27" s="142"/>
      <c r="AW27" s="143"/>
      <c r="AX27" s="143"/>
      <c r="AY27" s="143"/>
      <c r="AZ27" s="143"/>
      <c r="BA27" s="143"/>
      <c r="BB27" s="143"/>
      <c r="BC27" s="143"/>
      <c r="BD27" s="143"/>
    </row>
    <row r="28" spans="2:56" x14ac:dyDescent="0.3">
      <c r="C28" s="142"/>
      <c r="D28" s="143"/>
      <c r="E28" s="5"/>
      <c r="F28" s="5"/>
      <c r="G28" s="5"/>
      <c r="H28" s="5"/>
      <c r="I28" s="5"/>
      <c r="J28" s="150"/>
      <c r="K28" s="5"/>
      <c r="L28" s="142"/>
      <c r="M28" s="143"/>
      <c r="N28" s="5"/>
      <c r="O28" s="5"/>
      <c r="P28" s="5"/>
      <c r="Q28" s="5"/>
      <c r="R28" s="5"/>
      <c r="S28" s="150"/>
      <c r="T28" s="5"/>
      <c r="U28" s="142"/>
      <c r="V28" s="143"/>
      <c r="W28" s="5"/>
      <c r="X28" s="5"/>
      <c r="Y28" s="5"/>
      <c r="Z28" s="5"/>
      <c r="AA28" s="5"/>
      <c r="AB28" s="150"/>
      <c r="AC28" s="5"/>
      <c r="AD28" s="142"/>
      <c r="AE28" s="143"/>
      <c r="AF28" s="5"/>
      <c r="AG28" s="5"/>
      <c r="AH28" s="5"/>
      <c r="AI28" s="5"/>
      <c r="AJ28" s="5"/>
      <c r="AK28" s="150"/>
      <c r="AL28" s="5"/>
      <c r="AM28" s="142"/>
      <c r="AN28" s="143"/>
      <c r="AO28" s="143"/>
      <c r="AP28" s="143"/>
      <c r="AQ28" s="143"/>
      <c r="AR28" s="143"/>
      <c r="AS28" s="143"/>
      <c r="AT28" s="143"/>
      <c r="AU28" s="143"/>
      <c r="AV28" s="142"/>
      <c r="AW28" s="143"/>
      <c r="AX28" s="143"/>
      <c r="AY28" s="143"/>
      <c r="AZ28" s="143"/>
      <c r="BA28" s="143"/>
      <c r="BB28" s="143"/>
      <c r="BC28" s="143"/>
      <c r="BD28" s="143"/>
    </row>
    <row r="29" spans="2:56" x14ac:dyDescent="0.3">
      <c r="C29" s="142"/>
      <c r="D29" s="143"/>
      <c r="E29" s="5"/>
      <c r="F29" s="5"/>
      <c r="G29" s="5"/>
      <c r="H29" s="5"/>
      <c r="I29" s="5"/>
      <c r="J29" s="150"/>
      <c r="K29" s="5"/>
      <c r="L29" s="142"/>
      <c r="M29" s="143"/>
      <c r="N29" s="5"/>
      <c r="O29" s="5"/>
      <c r="P29" s="5"/>
      <c r="Q29" s="5"/>
      <c r="R29" s="5"/>
      <c r="S29" s="150"/>
      <c r="T29" s="5"/>
      <c r="U29" s="142"/>
      <c r="V29" s="143"/>
      <c r="W29" s="5"/>
      <c r="X29" s="5"/>
      <c r="Y29" s="5"/>
      <c r="Z29" s="5"/>
      <c r="AA29" s="5"/>
      <c r="AB29" s="150"/>
      <c r="AC29" s="5"/>
      <c r="AD29" s="142"/>
      <c r="AE29" s="143"/>
      <c r="AF29" s="5"/>
      <c r="AG29" s="5"/>
      <c r="AH29" s="5"/>
      <c r="AI29" s="5"/>
      <c r="AJ29" s="5"/>
      <c r="AK29" s="150"/>
      <c r="AL29" s="5"/>
      <c r="AM29" s="142"/>
      <c r="AN29" s="143"/>
      <c r="AO29" s="143"/>
      <c r="AP29" s="143"/>
      <c r="AQ29" s="143"/>
      <c r="AR29" s="143"/>
      <c r="AS29" s="143"/>
      <c r="AT29" s="143"/>
      <c r="AU29" s="143"/>
      <c r="AV29" s="142"/>
      <c r="AW29" s="143"/>
      <c r="AX29" s="143"/>
      <c r="AY29" s="143"/>
      <c r="AZ29" s="143"/>
      <c r="BA29" s="143"/>
      <c r="BB29" s="143"/>
      <c r="BC29" s="143"/>
      <c r="BD29" s="143"/>
    </row>
    <row r="30" spans="2:56" x14ac:dyDescent="0.3">
      <c r="C30" s="142"/>
      <c r="D30" s="143"/>
      <c r="E30" s="5"/>
      <c r="F30" s="5"/>
      <c r="G30" s="5"/>
      <c r="H30" s="5"/>
      <c r="I30" s="5"/>
      <c r="J30" s="150"/>
      <c r="K30" s="5"/>
      <c r="L30" s="142"/>
      <c r="M30" s="143"/>
      <c r="N30" s="5"/>
      <c r="O30" s="5"/>
      <c r="P30" s="5"/>
      <c r="Q30" s="5"/>
      <c r="R30" s="5"/>
      <c r="S30" s="150"/>
      <c r="T30" s="5"/>
      <c r="U30" s="142"/>
      <c r="V30" s="143"/>
      <c r="W30" s="5"/>
      <c r="X30" s="5"/>
      <c r="Y30" s="5"/>
      <c r="Z30" s="5"/>
      <c r="AA30" s="5"/>
      <c r="AB30" s="150"/>
      <c r="AC30" s="5"/>
      <c r="AD30" s="142"/>
      <c r="AE30" s="143"/>
      <c r="AF30" s="5"/>
      <c r="AG30" s="5"/>
      <c r="AH30" s="5"/>
      <c r="AI30" s="5"/>
      <c r="AJ30" s="5"/>
      <c r="AK30" s="150"/>
      <c r="AL30" s="5"/>
      <c r="AM30" s="142"/>
      <c r="AN30" s="143"/>
      <c r="AO30" s="143"/>
      <c r="AP30" s="143"/>
      <c r="AQ30" s="143"/>
      <c r="AR30" s="143"/>
      <c r="AS30" s="143"/>
      <c r="AT30" s="143"/>
      <c r="AU30" s="143"/>
      <c r="AV30" s="142"/>
      <c r="AW30" s="143"/>
      <c r="AX30" s="143"/>
      <c r="AY30" s="143"/>
      <c r="AZ30" s="143"/>
      <c r="BA30" s="143"/>
      <c r="BB30" s="143"/>
      <c r="BC30" s="143"/>
      <c r="BD30" s="143"/>
    </row>
    <row r="31" spans="2:56" x14ac:dyDescent="0.3">
      <c r="C31" s="142"/>
      <c r="D31" s="143"/>
      <c r="E31" s="5"/>
      <c r="F31" s="5"/>
      <c r="G31" s="5"/>
      <c r="H31" s="5"/>
      <c r="I31" s="5"/>
      <c r="J31" s="150"/>
      <c r="K31" s="5"/>
      <c r="L31" s="142"/>
      <c r="M31" s="143"/>
      <c r="N31" s="5"/>
      <c r="O31" s="5"/>
      <c r="P31" s="5"/>
      <c r="Q31" s="5"/>
      <c r="R31" s="5"/>
      <c r="S31" s="150"/>
      <c r="T31" s="5"/>
      <c r="U31" s="142"/>
      <c r="V31" s="143"/>
      <c r="W31" s="5"/>
      <c r="X31" s="5"/>
      <c r="Y31" s="5"/>
      <c r="Z31" s="5"/>
      <c r="AA31" s="5"/>
      <c r="AB31" s="150"/>
      <c r="AC31" s="5"/>
      <c r="AD31" s="142"/>
      <c r="AE31" s="143"/>
      <c r="AF31" s="5"/>
      <c r="AG31" s="5"/>
      <c r="AH31" s="5"/>
      <c r="AI31" s="5"/>
      <c r="AJ31" s="5"/>
      <c r="AK31" s="150"/>
      <c r="AL31" s="5"/>
      <c r="AM31" s="142"/>
      <c r="AN31" s="143"/>
      <c r="AO31" s="143"/>
      <c r="AP31" s="143"/>
      <c r="AQ31" s="143"/>
      <c r="AR31" s="143"/>
      <c r="AS31" s="143"/>
      <c r="AT31" s="143"/>
      <c r="AU31" s="143"/>
      <c r="AV31" s="142"/>
      <c r="AW31" s="143"/>
      <c r="AX31" s="143"/>
      <c r="AY31" s="143"/>
      <c r="AZ31" s="143"/>
      <c r="BA31" s="143"/>
      <c r="BB31" s="143"/>
      <c r="BC31" s="143"/>
      <c r="BD31" s="143"/>
    </row>
    <row r="32" spans="2:56" x14ac:dyDescent="0.3">
      <c r="C32" s="142"/>
      <c r="D32" s="143"/>
      <c r="E32" s="5"/>
      <c r="F32" s="5"/>
      <c r="G32" s="5"/>
      <c r="H32" s="5"/>
      <c r="I32" s="5"/>
      <c r="J32" s="150"/>
      <c r="K32" s="5"/>
      <c r="L32" s="142"/>
      <c r="M32" s="143"/>
      <c r="N32" s="5"/>
      <c r="O32" s="5"/>
      <c r="P32" s="5"/>
      <c r="Q32" s="5"/>
      <c r="R32" s="5"/>
      <c r="S32" s="150"/>
      <c r="T32" s="5"/>
      <c r="U32" s="142"/>
      <c r="V32" s="143"/>
      <c r="W32" s="5"/>
      <c r="X32" s="5"/>
      <c r="Y32" s="5"/>
      <c r="Z32" s="5"/>
      <c r="AA32" s="5"/>
      <c r="AB32" s="150"/>
      <c r="AC32" s="5"/>
      <c r="AD32" s="142"/>
      <c r="AE32" s="143"/>
      <c r="AF32" s="5"/>
      <c r="AG32" s="5"/>
      <c r="AH32" s="5"/>
      <c r="AI32" s="5"/>
      <c r="AJ32" s="5"/>
      <c r="AK32" s="150"/>
      <c r="AL32" s="5"/>
      <c r="AM32" s="142"/>
      <c r="AN32" s="143"/>
      <c r="AO32" s="143"/>
      <c r="AP32" s="143"/>
      <c r="AQ32" s="143"/>
      <c r="AR32" s="143"/>
      <c r="AS32" s="143"/>
      <c r="AT32" s="143"/>
      <c r="AU32" s="143"/>
      <c r="AV32" s="142"/>
      <c r="AW32" s="143"/>
      <c r="AX32" s="143"/>
      <c r="AY32" s="143"/>
      <c r="AZ32" s="143"/>
      <c r="BA32" s="143"/>
      <c r="BB32" s="143"/>
      <c r="BC32" s="143"/>
      <c r="BD32" s="143"/>
    </row>
    <row r="33" spans="2:56" x14ac:dyDescent="0.3">
      <c r="C33" s="142"/>
      <c r="D33" s="143"/>
      <c r="E33" s="5"/>
      <c r="F33" s="5"/>
      <c r="G33" s="5"/>
      <c r="H33" s="5"/>
      <c r="I33" s="5"/>
      <c r="J33" s="150"/>
      <c r="K33" s="5"/>
      <c r="L33" s="142"/>
      <c r="M33" s="143"/>
      <c r="N33" s="5"/>
      <c r="O33" s="5"/>
      <c r="P33" s="5"/>
      <c r="Q33" s="5"/>
      <c r="R33" s="5"/>
      <c r="S33" s="150"/>
      <c r="T33" s="5"/>
      <c r="U33" s="142"/>
      <c r="V33" s="143"/>
      <c r="W33" s="5"/>
      <c r="X33" s="5"/>
      <c r="Y33" s="5"/>
      <c r="Z33" s="5"/>
      <c r="AA33" s="5"/>
      <c r="AB33" s="150"/>
      <c r="AC33" s="5"/>
      <c r="AD33" s="142"/>
      <c r="AE33" s="143"/>
      <c r="AF33" s="5"/>
      <c r="AG33" s="5"/>
      <c r="AH33" s="5"/>
      <c r="AI33" s="5"/>
      <c r="AJ33" s="5"/>
      <c r="AK33" s="150"/>
      <c r="AL33" s="5"/>
      <c r="AM33" s="142"/>
      <c r="AN33" s="143"/>
      <c r="AO33" s="143"/>
      <c r="AP33" s="143"/>
      <c r="AQ33" s="143"/>
      <c r="AR33" s="143"/>
      <c r="AS33" s="143"/>
      <c r="AT33" s="143"/>
      <c r="AU33" s="143"/>
      <c r="AV33" s="142"/>
      <c r="AW33" s="143"/>
      <c r="AX33" s="143"/>
      <c r="AY33" s="143"/>
      <c r="AZ33" s="143"/>
      <c r="BA33" s="143"/>
      <c r="BB33" s="143"/>
      <c r="BC33" s="143"/>
      <c r="BD33" s="143"/>
    </row>
    <row r="34" spans="2:56" x14ac:dyDescent="0.3">
      <c r="C34" s="142"/>
      <c r="D34" s="143"/>
      <c r="E34" s="5"/>
      <c r="F34" s="5"/>
      <c r="G34" s="5"/>
      <c r="H34" s="5"/>
      <c r="I34" s="5"/>
      <c r="J34" s="150"/>
      <c r="K34" s="5"/>
      <c r="L34" s="142"/>
      <c r="M34" s="143"/>
      <c r="N34" s="5"/>
      <c r="O34" s="5"/>
      <c r="P34" s="5"/>
      <c r="Q34" s="5"/>
      <c r="R34" s="5"/>
      <c r="S34" s="150"/>
      <c r="T34" s="5"/>
      <c r="U34" s="142"/>
      <c r="V34" s="143"/>
      <c r="W34" s="5"/>
      <c r="X34" s="5"/>
      <c r="Y34" s="5"/>
      <c r="Z34" s="5"/>
      <c r="AA34" s="5"/>
      <c r="AB34" s="150"/>
      <c r="AC34" s="5"/>
      <c r="AD34" s="142"/>
      <c r="AE34" s="143"/>
      <c r="AF34" s="5"/>
      <c r="AG34" s="5"/>
      <c r="AH34" s="5"/>
      <c r="AI34" s="5"/>
      <c r="AJ34" s="5"/>
      <c r="AK34" s="150"/>
      <c r="AL34" s="5"/>
      <c r="AM34" s="142"/>
      <c r="AN34" s="143"/>
      <c r="AO34" s="143"/>
      <c r="AP34" s="143"/>
      <c r="AQ34" s="143"/>
      <c r="AR34" s="143"/>
      <c r="AS34" s="143"/>
      <c r="AT34" s="143"/>
      <c r="AU34" s="143"/>
      <c r="AV34" s="142"/>
      <c r="AW34" s="143"/>
      <c r="AX34" s="143"/>
      <c r="AY34" s="143"/>
      <c r="AZ34" s="143"/>
      <c r="BA34" s="143"/>
      <c r="BB34" s="143"/>
      <c r="BC34" s="143"/>
      <c r="BD34" s="143"/>
    </row>
    <row r="35" spans="2:56" x14ac:dyDescent="0.3">
      <c r="C35" s="5"/>
      <c r="D35" s="5"/>
      <c r="I35" s="77"/>
      <c r="J35" s="77"/>
      <c r="L35" s="5"/>
      <c r="M35" s="5"/>
      <c r="R35" s="77"/>
      <c r="S35" s="77"/>
      <c r="U35" s="5"/>
      <c r="V35" s="5"/>
      <c r="AA35" s="77"/>
      <c r="AB35" s="77"/>
      <c r="AD35" s="5"/>
      <c r="AE35" s="5"/>
      <c r="AJ35" s="77"/>
      <c r="AK35" s="77"/>
      <c r="AM35" s="5"/>
      <c r="AN35" s="5"/>
      <c r="AS35" s="77"/>
      <c r="AT35" s="77"/>
      <c r="AV35" s="5"/>
      <c r="AW35" s="5"/>
      <c r="BB35" s="77"/>
      <c r="BC35" s="77"/>
    </row>
    <row r="36" spans="2:56" x14ac:dyDescent="0.3">
      <c r="B36" s="1"/>
      <c r="C36" s="145"/>
      <c r="D36" s="145"/>
      <c r="E36" s="145"/>
      <c r="F36" s="145"/>
      <c r="G36" s="145"/>
      <c r="H36" s="145"/>
      <c r="I36" s="145"/>
      <c r="J36" s="145"/>
      <c r="K36" s="145"/>
      <c r="L36" s="1"/>
      <c r="M36" s="1"/>
      <c r="N36" s="1"/>
      <c r="O36" s="1"/>
      <c r="P36" s="1"/>
      <c r="Q36" s="1"/>
      <c r="R36" s="1"/>
      <c r="S36" s="1"/>
      <c r="T36" s="1"/>
      <c r="U36" s="145"/>
      <c r="V36" s="145"/>
      <c r="W36" s="145"/>
      <c r="X36" s="145"/>
      <c r="Y36" s="145"/>
      <c r="Z36" s="145"/>
      <c r="AA36" s="145"/>
      <c r="AB36" s="145"/>
      <c r="AC36" s="145"/>
      <c r="AD36" s="1"/>
      <c r="AE36" s="1"/>
      <c r="AF36" s="1"/>
      <c r="AG36" s="1"/>
      <c r="AH36" s="1"/>
      <c r="AI36" s="1"/>
      <c r="AJ36" s="1"/>
      <c r="AK36" s="1"/>
      <c r="AL36" s="1"/>
      <c r="AM36" s="145"/>
      <c r="AN36" s="145"/>
      <c r="AO36" s="145"/>
      <c r="AP36" s="145"/>
      <c r="AQ36" s="145"/>
      <c r="AR36" s="145"/>
      <c r="AS36" s="145"/>
      <c r="AT36" s="145"/>
      <c r="AU36" s="145"/>
      <c r="AV36" s="1"/>
      <c r="AW36" s="1"/>
      <c r="AX36" s="1"/>
      <c r="AY36" s="1"/>
      <c r="AZ36" s="1"/>
      <c r="BA36" s="1"/>
      <c r="BB36" s="1"/>
      <c r="BC36" s="1"/>
      <c r="BD36" s="1"/>
    </row>
    <row r="37" spans="2:56" x14ac:dyDescent="0.3">
      <c r="C37" s="141"/>
      <c r="D37" s="8"/>
      <c r="E37" s="8"/>
      <c r="F37" s="8"/>
      <c r="G37" s="8"/>
      <c r="H37" s="8"/>
      <c r="I37" s="8"/>
      <c r="J37" s="8"/>
      <c r="K37" s="8"/>
      <c r="L37" s="79"/>
      <c r="M37" s="8"/>
      <c r="N37" s="8"/>
      <c r="O37" s="8"/>
      <c r="P37" s="8"/>
      <c r="Q37" s="8"/>
      <c r="R37" s="8"/>
      <c r="S37" s="8"/>
      <c r="T37" s="8"/>
      <c r="U37" s="141"/>
      <c r="V37" s="8"/>
      <c r="W37" s="8"/>
      <c r="X37" s="8"/>
      <c r="Y37" s="8"/>
      <c r="Z37" s="8"/>
      <c r="AA37" s="8"/>
      <c r="AB37" s="8"/>
      <c r="AC37" s="8"/>
      <c r="AD37" s="79"/>
      <c r="AE37" s="8"/>
      <c r="AF37" s="8"/>
      <c r="AG37" s="8"/>
      <c r="AH37" s="8"/>
      <c r="AI37" s="8"/>
      <c r="AJ37" s="8"/>
      <c r="AK37" s="8"/>
      <c r="AL37" s="8"/>
      <c r="AM37" s="141"/>
      <c r="AN37" s="8"/>
      <c r="AO37" s="8"/>
      <c r="AP37" s="8"/>
      <c r="AQ37" s="8"/>
      <c r="AR37" s="8"/>
      <c r="AS37" s="8"/>
      <c r="AT37" s="8"/>
      <c r="AU37" s="8"/>
      <c r="AV37" s="79"/>
      <c r="AW37" s="8"/>
      <c r="AX37" s="8"/>
      <c r="AY37" s="8"/>
      <c r="AZ37" s="8"/>
      <c r="BA37" s="8"/>
      <c r="BB37" s="8"/>
      <c r="BC37" s="8"/>
      <c r="BD37" s="8"/>
    </row>
    <row r="38" spans="2:56" x14ac:dyDescent="0.3">
      <c r="C38" s="142"/>
      <c r="D38" s="143"/>
      <c r="E38" s="5"/>
      <c r="F38" s="5"/>
      <c r="G38" s="5"/>
      <c r="H38" s="5"/>
      <c r="I38" s="150"/>
      <c r="J38" s="150"/>
      <c r="K38" s="5"/>
      <c r="L38" s="142"/>
      <c r="M38" s="143"/>
      <c r="N38" s="5"/>
      <c r="O38" s="5"/>
      <c r="P38" s="5"/>
      <c r="Q38" s="5"/>
      <c r="R38" s="5"/>
      <c r="S38" s="150"/>
      <c r="T38" s="5"/>
      <c r="U38" s="142"/>
      <c r="V38" s="143"/>
      <c r="W38" s="5"/>
      <c r="X38" s="5"/>
      <c r="Y38" s="5"/>
      <c r="Z38" s="5"/>
      <c r="AA38" s="150"/>
      <c r="AB38" s="150"/>
      <c r="AC38" s="5"/>
      <c r="AD38" s="142"/>
      <c r="AE38" s="143"/>
      <c r="AF38" s="5"/>
      <c r="AG38" s="5"/>
      <c r="AH38" s="5"/>
      <c r="AI38" s="5"/>
      <c r="AJ38" s="5"/>
      <c r="AK38" s="150"/>
      <c r="AL38" s="5"/>
      <c r="AM38" s="142"/>
      <c r="AN38" s="143"/>
      <c r="AO38" s="143"/>
      <c r="AP38" s="143"/>
      <c r="AQ38" s="143"/>
      <c r="AR38" s="143"/>
      <c r="AS38" s="143"/>
      <c r="AT38" s="143"/>
      <c r="AU38" s="143"/>
      <c r="AV38" s="142"/>
      <c r="AW38" s="143"/>
      <c r="AX38" s="143"/>
      <c r="AY38" s="143"/>
      <c r="AZ38" s="143"/>
      <c r="BA38" s="143"/>
      <c r="BB38" s="143"/>
      <c r="BC38" s="143"/>
      <c r="BD38" s="143"/>
    </row>
    <row r="39" spans="2:56" x14ac:dyDescent="0.3">
      <c r="C39" s="142"/>
      <c r="D39" s="143"/>
      <c r="E39" s="5"/>
      <c r="F39" s="5"/>
      <c r="G39" s="5"/>
      <c r="H39" s="5"/>
      <c r="I39" s="150"/>
      <c r="J39" s="150"/>
      <c r="K39" s="5"/>
      <c r="L39" s="142"/>
      <c r="M39" s="143"/>
      <c r="N39" s="5"/>
      <c r="O39" s="5"/>
      <c r="P39" s="5"/>
      <c r="Q39" s="5"/>
      <c r="R39" s="5"/>
      <c r="S39" s="150"/>
      <c r="T39" s="5"/>
      <c r="U39" s="142"/>
      <c r="V39" s="143"/>
      <c r="W39" s="5"/>
      <c r="X39" s="5"/>
      <c r="Y39" s="5"/>
      <c r="Z39" s="5"/>
      <c r="AA39" s="150"/>
      <c r="AB39" s="150"/>
      <c r="AC39" s="5"/>
      <c r="AD39" s="142"/>
      <c r="AE39" s="143"/>
      <c r="AF39" s="5"/>
      <c r="AG39" s="5"/>
      <c r="AH39" s="5"/>
      <c r="AI39" s="5"/>
      <c r="AJ39" s="5"/>
      <c r="AK39" s="150"/>
      <c r="AL39" s="5"/>
      <c r="AM39" s="142"/>
      <c r="AN39" s="143"/>
      <c r="AO39" s="143"/>
      <c r="AP39" s="143"/>
      <c r="AQ39" s="143"/>
      <c r="AR39" s="143"/>
      <c r="AS39" s="143"/>
      <c r="AT39" s="143"/>
      <c r="AU39" s="143"/>
      <c r="AV39" s="142"/>
      <c r="AW39" s="143"/>
      <c r="AX39" s="143"/>
      <c r="AY39" s="143"/>
      <c r="AZ39" s="143"/>
      <c r="BA39" s="143"/>
      <c r="BB39" s="143"/>
      <c r="BC39" s="143"/>
      <c r="BD39" s="143"/>
    </row>
    <row r="40" spans="2:56" x14ac:dyDescent="0.3">
      <c r="C40" s="142"/>
      <c r="D40" s="143"/>
      <c r="E40" s="5"/>
      <c r="F40" s="5"/>
      <c r="G40" s="5"/>
      <c r="H40" s="5"/>
      <c r="I40" s="150"/>
      <c r="J40" s="150"/>
      <c r="K40" s="5"/>
      <c r="L40" s="142"/>
      <c r="M40" s="143"/>
      <c r="N40" s="5"/>
      <c r="O40" s="5"/>
      <c r="P40" s="5"/>
      <c r="Q40" s="5"/>
      <c r="R40" s="5"/>
      <c r="S40" s="150"/>
      <c r="T40" s="5"/>
      <c r="U40" s="142"/>
      <c r="V40" s="143"/>
      <c r="W40" s="5"/>
      <c r="X40" s="5"/>
      <c r="Y40" s="5"/>
      <c r="Z40" s="5"/>
      <c r="AA40" s="150"/>
      <c r="AB40" s="150"/>
      <c r="AC40" s="5"/>
      <c r="AD40" s="142"/>
      <c r="AE40" s="143"/>
      <c r="AF40" s="5"/>
      <c r="AG40" s="5"/>
      <c r="AH40" s="5"/>
      <c r="AI40" s="5"/>
      <c r="AJ40" s="5"/>
      <c r="AK40" s="150"/>
      <c r="AL40" s="5"/>
      <c r="AM40" s="142"/>
      <c r="AN40" s="143"/>
      <c r="AO40" s="143"/>
      <c r="AP40" s="143"/>
      <c r="AQ40" s="143"/>
      <c r="AR40" s="143"/>
      <c r="AS40" s="143"/>
      <c r="AT40" s="143"/>
      <c r="AU40" s="143"/>
      <c r="AV40" s="142"/>
      <c r="AW40" s="143"/>
      <c r="AX40" s="143"/>
      <c r="AY40" s="143"/>
      <c r="AZ40" s="143"/>
      <c r="BA40" s="143"/>
      <c r="BB40" s="143"/>
      <c r="BC40" s="143"/>
      <c r="BD40" s="143"/>
    </row>
    <row r="41" spans="2:56" x14ac:dyDescent="0.3">
      <c r="C41" s="142"/>
      <c r="D41" s="143"/>
      <c r="E41" s="5"/>
      <c r="F41" s="5"/>
      <c r="G41" s="5"/>
      <c r="H41" s="5"/>
      <c r="I41" s="150"/>
      <c r="J41" s="150"/>
      <c r="K41" s="5"/>
      <c r="L41" s="142"/>
      <c r="M41" s="143"/>
      <c r="N41" s="5"/>
      <c r="O41" s="5"/>
      <c r="P41" s="5"/>
      <c r="Q41" s="5"/>
      <c r="R41" s="5"/>
      <c r="S41" s="150"/>
      <c r="T41" s="5"/>
      <c r="U41" s="142"/>
      <c r="V41" s="143"/>
      <c r="W41" s="5"/>
      <c r="X41" s="5"/>
      <c r="Y41" s="5"/>
      <c r="Z41" s="5"/>
      <c r="AA41" s="150"/>
      <c r="AB41" s="150"/>
      <c r="AC41" s="5"/>
      <c r="AD41" s="142"/>
      <c r="AE41" s="143"/>
      <c r="AF41" s="5"/>
      <c r="AG41" s="5"/>
      <c r="AH41" s="5"/>
      <c r="AI41" s="5"/>
      <c r="AJ41" s="5"/>
      <c r="AK41" s="150"/>
      <c r="AL41" s="5"/>
      <c r="AM41" s="142"/>
      <c r="AN41" s="143"/>
      <c r="AO41" s="143"/>
      <c r="AP41" s="143"/>
      <c r="AQ41" s="143"/>
      <c r="AR41" s="143"/>
      <c r="AS41" s="143"/>
      <c r="AT41" s="143"/>
      <c r="AU41" s="143"/>
      <c r="AV41" s="142"/>
      <c r="AW41" s="143"/>
      <c r="AX41" s="143"/>
      <c r="AY41" s="143"/>
      <c r="AZ41" s="143"/>
      <c r="BA41" s="143"/>
      <c r="BB41" s="143"/>
      <c r="BC41" s="143"/>
      <c r="BD41" s="143"/>
    </row>
    <row r="42" spans="2:56" x14ac:dyDescent="0.3">
      <c r="C42" s="142"/>
      <c r="D42" s="143"/>
      <c r="E42" s="5"/>
      <c r="F42" s="5"/>
      <c r="G42" s="5"/>
      <c r="H42" s="5"/>
      <c r="I42" s="150"/>
      <c r="J42" s="150"/>
      <c r="K42" s="5"/>
      <c r="L42" s="142"/>
      <c r="M42" s="143"/>
      <c r="N42" s="5"/>
      <c r="O42" s="5"/>
      <c r="P42" s="5"/>
      <c r="Q42" s="5"/>
      <c r="R42" s="5"/>
      <c r="S42" s="150"/>
      <c r="T42" s="5"/>
      <c r="U42" s="142"/>
      <c r="V42" s="143"/>
      <c r="W42" s="5"/>
      <c r="X42" s="5"/>
      <c r="Y42" s="5"/>
      <c r="Z42" s="5"/>
      <c r="AA42" s="150"/>
      <c r="AB42" s="150"/>
      <c r="AC42" s="5"/>
      <c r="AD42" s="142"/>
      <c r="AE42" s="143"/>
      <c r="AF42" s="5"/>
      <c r="AG42" s="5"/>
      <c r="AH42" s="5"/>
      <c r="AI42" s="5"/>
      <c r="AJ42" s="5"/>
      <c r="AK42" s="150"/>
      <c r="AL42" s="5"/>
      <c r="AM42" s="142"/>
      <c r="AN42" s="143"/>
      <c r="AO42" s="143"/>
      <c r="AP42" s="143"/>
      <c r="AQ42" s="143"/>
      <c r="AR42" s="143"/>
      <c r="AS42" s="143"/>
      <c r="AT42" s="143"/>
      <c r="AU42" s="143"/>
      <c r="AV42" s="142"/>
      <c r="AW42" s="143"/>
      <c r="AX42" s="143"/>
      <c r="AY42" s="143"/>
      <c r="AZ42" s="143"/>
      <c r="BA42" s="143"/>
      <c r="BB42" s="143"/>
      <c r="BC42" s="143"/>
      <c r="BD42" s="143"/>
    </row>
    <row r="43" spans="2:56" x14ac:dyDescent="0.3">
      <c r="C43" s="142"/>
      <c r="D43" s="143"/>
      <c r="E43" s="5"/>
      <c r="F43" s="5"/>
      <c r="G43" s="5"/>
      <c r="H43" s="5"/>
      <c r="I43" s="150"/>
      <c r="J43" s="150"/>
      <c r="K43" s="5"/>
      <c r="L43" s="142"/>
      <c r="M43" s="143"/>
      <c r="N43" s="5"/>
      <c r="O43" s="5"/>
      <c r="P43" s="5"/>
      <c r="Q43" s="5"/>
      <c r="R43" s="5"/>
      <c r="S43" s="150"/>
      <c r="T43" s="5"/>
      <c r="U43" s="142"/>
      <c r="V43" s="143"/>
      <c r="W43" s="5"/>
      <c r="X43" s="5"/>
      <c r="Y43" s="5"/>
      <c r="Z43" s="5"/>
      <c r="AA43" s="150"/>
      <c r="AB43" s="150"/>
      <c r="AC43" s="5"/>
      <c r="AD43" s="142"/>
      <c r="AE43" s="143"/>
      <c r="AF43" s="5"/>
      <c r="AG43" s="5"/>
      <c r="AH43" s="5"/>
      <c r="AI43" s="5"/>
      <c r="AJ43" s="5"/>
      <c r="AK43" s="150"/>
      <c r="AL43" s="5"/>
      <c r="AM43" s="142"/>
      <c r="AN43" s="143"/>
      <c r="AO43" s="143"/>
      <c r="AP43" s="143"/>
      <c r="AQ43" s="143"/>
      <c r="AR43" s="143"/>
      <c r="AS43" s="143"/>
      <c r="AT43" s="143"/>
      <c r="AU43" s="143"/>
      <c r="AV43" s="142"/>
      <c r="AW43" s="143"/>
      <c r="AX43" s="143"/>
      <c r="AY43" s="143"/>
      <c r="AZ43" s="143"/>
      <c r="BA43" s="143"/>
      <c r="BB43" s="143"/>
      <c r="BC43" s="143"/>
      <c r="BD43" s="143"/>
    </row>
    <row r="44" spans="2:56" x14ac:dyDescent="0.3">
      <c r="C44" s="142"/>
      <c r="D44" s="143"/>
      <c r="E44" s="5"/>
      <c r="F44" s="5"/>
      <c r="G44" s="5"/>
      <c r="H44" s="5"/>
      <c r="I44" s="150"/>
      <c r="J44" s="150"/>
      <c r="K44" s="5"/>
      <c r="L44" s="142"/>
      <c r="M44" s="143"/>
      <c r="N44" s="5"/>
      <c r="O44" s="5"/>
      <c r="P44" s="5"/>
      <c r="Q44" s="5"/>
      <c r="R44" s="5"/>
      <c r="S44" s="150"/>
      <c r="T44" s="5"/>
      <c r="U44" s="142"/>
      <c r="V44" s="143"/>
      <c r="W44" s="5"/>
      <c r="X44" s="5"/>
      <c r="Y44" s="5"/>
      <c r="Z44" s="5"/>
      <c r="AA44" s="150"/>
      <c r="AB44" s="150"/>
      <c r="AC44" s="5"/>
      <c r="AD44" s="142"/>
      <c r="AE44" s="143"/>
      <c r="AF44" s="5"/>
      <c r="AG44" s="5"/>
      <c r="AH44" s="5"/>
      <c r="AI44" s="5"/>
      <c r="AJ44" s="5"/>
      <c r="AK44" s="150"/>
      <c r="AL44" s="5"/>
      <c r="AM44" s="142"/>
      <c r="AN44" s="143"/>
      <c r="AO44" s="143"/>
      <c r="AP44" s="143"/>
      <c r="AQ44" s="143"/>
      <c r="AR44" s="143"/>
      <c r="AS44" s="143"/>
      <c r="AT44" s="143"/>
      <c r="AU44" s="143"/>
      <c r="AV44" s="142"/>
      <c r="AW44" s="143"/>
      <c r="AX44" s="143"/>
      <c r="AY44" s="143"/>
      <c r="AZ44" s="143"/>
      <c r="BA44" s="143"/>
      <c r="BB44" s="143"/>
      <c r="BC44" s="143"/>
      <c r="BD44" s="143"/>
    </row>
    <row r="45" spans="2:56" x14ac:dyDescent="0.3">
      <c r="C45" s="142"/>
      <c r="D45" s="143"/>
      <c r="E45" s="5"/>
      <c r="F45" s="5"/>
      <c r="G45" s="5"/>
      <c r="H45" s="5"/>
      <c r="I45" s="150"/>
      <c r="J45" s="150"/>
      <c r="K45" s="5"/>
      <c r="L45" s="142"/>
      <c r="M45" s="143"/>
      <c r="N45" s="5"/>
      <c r="O45" s="5"/>
      <c r="P45" s="5"/>
      <c r="Q45" s="5"/>
      <c r="R45" s="5"/>
      <c r="S45" s="150"/>
      <c r="T45" s="5"/>
      <c r="U45" s="142"/>
      <c r="V45" s="143"/>
      <c r="W45" s="5"/>
      <c r="X45" s="5"/>
      <c r="Y45" s="5"/>
      <c r="Z45" s="5"/>
      <c r="AA45" s="150"/>
      <c r="AB45" s="150"/>
      <c r="AC45" s="5"/>
      <c r="AD45" s="142"/>
      <c r="AE45" s="143"/>
      <c r="AF45" s="5"/>
      <c r="AG45" s="5"/>
      <c r="AH45" s="5"/>
      <c r="AI45" s="5"/>
      <c r="AJ45" s="5"/>
      <c r="AK45" s="150"/>
      <c r="AL45" s="5"/>
      <c r="AM45" s="142"/>
      <c r="AN45" s="143"/>
      <c r="AO45" s="143"/>
      <c r="AP45" s="143"/>
      <c r="AQ45" s="143"/>
      <c r="AR45" s="143"/>
      <c r="AS45" s="143"/>
      <c r="AT45" s="143"/>
      <c r="AU45" s="143"/>
      <c r="AV45" s="142"/>
      <c r="AW45" s="143"/>
      <c r="AX45" s="143"/>
      <c r="AY45" s="143"/>
      <c r="AZ45" s="143"/>
      <c r="BA45" s="143"/>
      <c r="BB45" s="143"/>
      <c r="BC45" s="143"/>
      <c r="BD45" s="143"/>
    </row>
    <row r="46" spans="2:56" x14ac:dyDescent="0.3">
      <c r="C46" s="142"/>
      <c r="D46" s="143"/>
      <c r="E46" s="5"/>
      <c r="F46" s="5"/>
      <c r="G46" s="5"/>
      <c r="H46" s="5"/>
      <c r="I46" s="150"/>
      <c r="J46" s="150"/>
      <c r="K46" s="5"/>
      <c r="L46" s="142"/>
      <c r="M46" s="143"/>
      <c r="N46" s="5"/>
      <c r="O46" s="5"/>
      <c r="P46" s="5"/>
      <c r="Q46" s="5"/>
      <c r="R46" s="5"/>
      <c r="S46" s="150"/>
      <c r="T46" s="5"/>
      <c r="U46" s="142"/>
      <c r="V46" s="143"/>
      <c r="W46" s="5"/>
      <c r="X46" s="5"/>
      <c r="Y46" s="5"/>
      <c r="Z46" s="5"/>
      <c r="AA46" s="150"/>
      <c r="AB46" s="150"/>
      <c r="AC46" s="5"/>
      <c r="AD46" s="142"/>
      <c r="AE46" s="143"/>
      <c r="AF46" s="5"/>
      <c r="AG46" s="5"/>
      <c r="AH46" s="5"/>
      <c r="AI46" s="5"/>
      <c r="AJ46" s="5"/>
      <c r="AK46" s="150"/>
      <c r="AL46" s="5"/>
      <c r="AM46" s="142"/>
      <c r="AN46" s="143"/>
      <c r="AO46" s="143"/>
      <c r="AP46" s="143"/>
      <c r="AQ46" s="143"/>
      <c r="AR46" s="143"/>
      <c r="AS46" s="143"/>
      <c r="AT46" s="143"/>
      <c r="AU46" s="143"/>
      <c r="AV46" s="142"/>
      <c r="AW46" s="143"/>
      <c r="AX46" s="143"/>
      <c r="AY46" s="143"/>
      <c r="AZ46" s="143"/>
      <c r="BA46" s="143"/>
      <c r="BB46" s="143"/>
      <c r="BC46" s="143"/>
      <c r="BD46" s="143"/>
    </row>
    <row r="47" spans="2:56" x14ac:dyDescent="0.3">
      <c r="C47" s="5"/>
      <c r="D47" s="5"/>
      <c r="I47" s="77"/>
      <c r="J47" s="77"/>
      <c r="L47" s="5"/>
      <c r="M47" s="5"/>
      <c r="R47" s="77"/>
      <c r="S47" s="77"/>
      <c r="U47" s="5"/>
      <c r="V47" s="5"/>
      <c r="AA47" s="77"/>
      <c r="AB47" s="77"/>
      <c r="AD47" s="5"/>
      <c r="AE47" s="5"/>
      <c r="AJ47" s="77"/>
      <c r="AK47" s="77"/>
      <c r="AM47" s="5"/>
      <c r="AN47" s="5"/>
      <c r="AS47" s="77"/>
      <c r="AT47" s="77"/>
      <c r="AV47" s="5"/>
      <c r="AW47" s="145"/>
      <c r="AX47" s="145"/>
      <c r="AY47" s="145"/>
      <c r="AZ47" s="145"/>
      <c r="BA47" s="145"/>
      <c r="BB47" s="145"/>
      <c r="BC47" s="145"/>
      <c r="BD47" s="145"/>
    </row>
    <row r="48" spans="2:56" x14ac:dyDescent="0.3">
      <c r="B48" s="1"/>
      <c r="C48" s="145"/>
      <c r="D48" s="145"/>
      <c r="E48" s="145"/>
      <c r="F48" s="145"/>
      <c r="G48" s="145"/>
      <c r="H48" s="145"/>
      <c r="I48" s="145"/>
      <c r="J48" s="145"/>
      <c r="K48" s="145"/>
      <c r="L48" s="1"/>
      <c r="M48" s="1"/>
      <c r="N48" s="1"/>
      <c r="O48" s="1"/>
      <c r="P48" s="1"/>
      <c r="Q48" s="1"/>
      <c r="R48" s="1"/>
      <c r="S48" s="1"/>
      <c r="T48" s="1"/>
      <c r="U48" s="145"/>
      <c r="V48" s="145"/>
      <c r="W48" s="145"/>
      <c r="X48" s="145"/>
      <c r="Y48" s="145"/>
      <c r="Z48" s="145"/>
      <c r="AA48" s="145"/>
      <c r="AB48" s="145"/>
      <c r="AC48" s="145"/>
      <c r="AD48" s="1"/>
      <c r="AE48" s="1"/>
      <c r="AF48" s="1"/>
      <c r="AG48" s="1"/>
      <c r="AH48" s="1"/>
      <c r="AI48" s="1"/>
      <c r="AJ48" s="1"/>
      <c r="AK48" s="1"/>
      <c r="AL48" s="1"/>
      <c r="AM48" s="145"/>
      <c r="AN48" s="145"/>
      <c r="AO48" s="145"/>
      <c r="AP48" s="145"/>
      <c r="AQ48" s="145"/>
      <c r="AR48" s="145"/>
      <c r="AS48" s="145"/>
      <c r="AT48" s="145"/>
      <c r="AU48" s="145"/>
      <c r="AV48" s="1"/>
      <c r="AW48" s="1"/>
      <c r="AX48" s="1"/>
      <c r="AY48" s="1"/>
      <c r="AZ48" s="1"/>
      <c r="BA48" s="1"/>
      <c r="BB48" s="1"/>
      <c r="BC48" s="1"/>
      <c r="BD48" s="1"/>
    </row>
    <row r="49" spans="3:56" x14ac:dyDescent="0.3">
      <c r="C49" s="141"/>
      <c r="D49" s="8"/>
      <c r="E49" s="8"/>
      <c r="F49" s="8"/>
      <c r="G49" s="8"/>
      <c r="H49" s="8"/>
      <c r="I49" s="8"/>
      <c r="J49" s="8"/>
      <c r="K49" s="8"/>
      <c r="L49" s="79"/>
      <c r="M49" s="8"/>
      <c r="N49" s="8"/>
      <c r="O49" s="8"/>
      <c r="P49" s="8"/>
      <c r="Q49" s="8"/>
      <c r="R49" s="8"/>
      <c r="S49" s="8"/>
      <c r="T49" s="8"/>
      <c r="U49" s="141"/>
      <c r="V49" s="8"/>
      <c r="W49" s="8"/>
      <c r="X49" s="8"/>
      <c r="Y49" s="8"/>
      <c r="Z49" s="8"/>
      <c r="AA49" s="8"/>
      <c r="AB49" s="8"/>
      <c r="AC49" s="8"/>
      <c r="AD49" s="79"/>
      <c r="AE49" s="8"/>
      <c r="AF49" s="8"/>
      <c r="AG49" s="8"/>
      <c r="AH49" s="8"/>
      <c r="AI49" s="8"/>
      <c r="AJ49" s="8"/>
      <c r="AK49" s="8"/>
      <c r="AL49" s="8"/>
      <c r="AM49" s="141"/>
      <c r="AN49" s="8"/>
      <c r="AO49" s="8"/>
      <c r="AP49" s="8"/>
      <c r="AQ49" s="8"/>
      <c r="AR49" s="8"/>
      <c r="AS49" s="8"/>
      <c r="AT49" s="8"/>
      <c r="AU49" s="8"/>
      <c r="AV49" s="79"/>
      <c r="AW49" s="8"/>
      <c r="AX49" s="8"/>
      <c r="AY49" s="8"/>
      <c r="AZ49" s="8"/>
      <c r="BA49" s="8"/>
      <c r="BB49" s="8"/>
      <c r="BC49" s="8"/>
      <c r="BD49" s="8"/>
    </row>
    <row r="50" spans="3:56" x14ac:dyDescent="0.3">
      <c r="C50" s="142"/>
      <c r="D50" s="143"/>
      <c r="E50" s="5"/>
      <c r="F50" s="5"/>
      <c r="G50" s="5"/>
      <c r="H50" s="5"/>
      <c r="I50" s="150"/>
      <c r="J50" s="150"/>
      <c r="K50" s="5"/>
      <c r="L50" s="142"/>
      <c r="M50" s="143"/>
      <c r="N50" s="5"/>
      <c r="O50" s="5"/>
      <c r="P50" s="5"/>
      <c r="Q50" s="5"/>
      <c r="R50" s="5"/>
      <c r="S50" s="150"/>
      <c r="T50" s="5"/>
      <c r="U50" s="142"/>
      <c r="V50" s="143"/>
      <c r="W50" s="5"/>
      <c r="X50" s="5"/>
      <c r="Y50" s="5"/>
      <c r="Z50" s="5"/>
      <c r="AA50" s="150"/>
      <c r="AB50" s="150"/>
      <c r="AC50" s="5"/>
      <c r="AD50" s="142"/>
      <c r="AE50" s="143"/>
      <c r="AF50" s="5"/>
      <c r="AG50" s="5"/>
      <c r="AH50" s="5"/>
      <c r="AI50" s="5"/>
      <c r="AJ50" s="5"/>
      <c r="AK50" s="150"/>
      <c r="AL50" s="5"/>
      <c r="AM50" s="142"/>
      <c r="AN50" s="143"/>
      <c r="AO50" s="143"/>
      <c r="AP50" s="143"/>
      <c r="AQ50" s="143"/>
      <c r="AR50" s="143"/>
      <c r="AS50" s="143"/>
      <c r="AT50" s="143"/>
      <c r="AU50" s="143"/>
      <c r="AV50" s="142"/>
      <c r="AW50" s="143"/>
      <c r="AX50" s="143"/>
      <c r="AY50" s="143"/>
      <c r="AZ50" s="143"/>
      <c r="BA50" s="143"/>
      <c r="BB50" s="143"/>
      <c r="BC50" s="143"/>
      <c r="BD50" s="143"/>
    </row>
    <row r="51" spans="3:56" x14ac:dyDescent="0.3">
      <c r="C51" s="142"/>
      <c r="D51" s="143"/>
      <c r="E51" s="5"/>
      <c r="F51" s="5"/>
      <c r="G51" s="5"/>
      <c r="H51" s="5"/>
      <c r="I51" s="150"/>
      <c r="J51" s="150"/>
      <c r="K51" s="5"/>
      <c r="L51" s="142"/>
      <c r="M51" s="143"/>
      <c r="N51" s="5"/>
      <c r="O51" s="5"/>
      <c r="P51" s="5"/>
      <c r="Q51" s="5"/>
      <c r="R51" s="5"/>
      <c r="S51" s="150"/>
      <c r="T51" s="5"/>
      <c r="U51" s="142"/>
      <c r="V51" s="143"/>
      <c r="W51" s="5"/>
      <c r="X51" s="5"/>
      <c r="Y51" s="5"/>
      <c r="Z51" s="5"/>
      <c r="AA51" s="150"/>
      <c r="AB51" s="150"/>
      <c r="AC51" s="5"/>
      <c r="AD51" s="142"/>
      <c r="AE51" s="143"/>
      <c r="AF51" s="5"/>
      <c r="AG51" s="5"/>
      <c r="AH51" s="5"/>
      <c r="AI51" s="5"/>
      <c r="AJ51" s="5"/>
      <c r="AK51" s="150"/>
      <c r="AL51" s="5"/>
      <c r="AM51" s="142"/>
      <c r="AN51" s="143"/>
      <c r="AO51" s="143"/>
      <c r="AP51" s="143"/>
      <c r="AQ51" s="143"/>
      <c r="AR51" s="143"/>
      <c r="AS51" s="143"/>
      <c r="AT51" s="143"/>
      <c r="AU51" s="143"/>
      <c r="AV51" s="142"/>
      <c r="AW51" s="143"/>
      <c r="AX51" s="143"/>
      <c r="AY51" s="143"/>
      <c r="AZ51" s="143"/>
      <c r="BA51" s="143"/>
      <c r="BB51" s="143"/>
      <c r="BC51" s="143"/>
      <c r="BD51" s="143"/>
    </row>
    <row r="52" spans="3:56" x14ac:dyDescent="0.3">
      <c r="C52" s="142"/>
      <c r="D52" s="143"/>
      <c r="E52" s="5"/>
      <c r="F52" s="5"/>
      <c r="G52" s="5"/>
      <c r="H52" s="5"/>
      <c r="I52" s="150"/>
      <c r="J52" s="150"/>
      <c r="K52" s="5"/>
      <c r="L52" s="142"/>
      <c r="M52" s="143"/>
      <c r="N52" s="5"/>
      <c r="O52" s="5"/>
      <c r="P52" s="5"/>
      <c r="Q52" s="5"/>
      <c r="R52" s="5"/>
      <c r="S52" s="150"/>
      <c r="T52" s="5"/>
      <c r="U52" s="142"/>
      <c r="V52" s="143"/>
      <c r="W52" s="5"/>
      <c r="X52" s="5"/>
      <c r="Y52" s="5"/>
      <c r="Z52" s="5"/>
      <c r="AA52" s="150"/>
      <c r="AB52" s="150"/>
      <c r="AC52" s="5"/>
      <c r="AD52" s="142"/>
      <c r="AE52" s="143"/>
      <c r="AF52" s="5"/>
      <c r="AG52" s="5"/>
      <c r="AH52" s="5"/>
      <c r="AI52" s="5"/>
      <c r="AJ52" s="5"/>
      <c r="AK52" s="150"/>
      <c r="AL52" s="5"/>
      <c r="AM52" s="142"/>
      <c r="AN52" s="143"/>
      <c r="AO52" s="143"/>
      <c r="AP52" s="143"/>
      <c r="AQ52" s="143"/>
      <c r="AR52" s="143"/>
      <c r="AS52" s="143"/>
      <c r="AT52" s="143"/>
      <c r="AU52" s="143"/>
      <c r="AV52" s="142"/>
      <c r="AW52" s="143"/>
      <c r="AX52" s="143"/>
      <c r="AY52" s="143"/>
      <c r="AZ52" s="143"/>
      <c r="BA52" s="143"/>
      <c r="BB52" s="143"/>
      <c r="BC52" s="143"/>
      <c r="BD52" s="143"/>
    </row>
    <row r="53" spans="3:56" x14ac:dyDescent="0.3">
      <c r="C53" s="142"/>
      <c r="D53" s="143"/>
      <c r="E53" s="5"/>
      <c r="F53" s="5"/>
      <c r="G53" s="5"/>
      <c r="H53" s="5"/>
      <c r="I53" s="150"/>
      <c r="J53" s="150"/>
      <c r="K53" s="5"/>
      <c r="L53" s="142"/>
      <c r="M53" s="143"/>
      <c r="N53" s="5"/>
      <c r="O53" s="5"/>
      <c r="P53" s="5"/>
      <c r="Q53" s="5"/>
      <c r="R53" s="5"/>
      <c r="S53" s="150"/>
      <c r="T53" s="5"/>
      <c r="U53" s="142"/>
      <c r="V53" s="143"/>
      <c r="W53" s="5"/>
      <c r="X53" s="5"/>
      <c r="Y53" s="5"/>
      <c r="Z53" s="5"/>
      <c r="AA53" s="150"/>
      <c r="AB53" s="150"/>
      <c r="AC53" s="5"/>
      <c r="AD53" s="142"/>
      <c r="AE53" s="143"/>
      <c r="AF53" s="5"/>
      <c r="AG53" s="5"/>
      <c r="AH53" s="5"/>
      <c r="AI53" s="5"/>
      <c r="AJ53" s="5"/>
      <c r="AK53" s="150"/>
      <c r="AL53" s="5"/>
      <c r="AM53" s="142"/>
      <c r="AN53" s="143"/>
      <c r="AO53" s="143"/>
      <c r="AP53" s="143"/>
      <c r="AQ53" s="143"/>
      <c r="AR53" s="143"/>
      <c r="AS53" s="143"/>
      <c r="AT53" s="143"/>
      <c r="AU53" s="143"/>
      <c r="AV53" s="142"/>
      <c r="AW53" s="143"/>
      <c r="AX53" s="143"/>
      <c r="AY53" s="143"/>
      <c r="AZ53" s="143"/>
      <c r="BA53" s="143"/>
      <c r="BB53" s="143"/>
      <c r="BC53" s="143"/>
      <c r="BD53" s="143"/>
    </row>
    <row r="54" spans="3:56" x14ac:dyDescent="0.3">
      <c r="C54" s="142"/>
      <c r="D54" s="143"/>
      <c r="E54" s="5"/>
      <c r="F54" s="5"/>
      <c r="G54" s="5"/>
      <c r="H54" s="5"/>
      <c r="I54" s="150"/>
      <c r="J54" s="150"/>
      <c r="K54" s="5"/>
      <c r="L54" s="142"/>
      <c r="M54" s="143"/>
      <c r="N54" s="5"/>
      <c r="O54" s="5"/>
      <c r="P54" s="5"/>
      <c r="Q54" s="5"/>
      <c r="R54" s="5"/>
      <c r="S54" s="150"/>
      <c r="T54" s="5"/>
      <c r="U54" s="142"/>
      <c r="V54" s="143"/>
      <c r="W54" s="5"/>
      <c r="X54" s="5"/>
      <c r="Y54" s="5"/>
      <c r="Z54" s="5"/>
      <c r="AA54" s="150"/>
      <c r="AB54" s="150"/>
      <c r="AC54" s="5"/>
      <c r="AD54" s="142"/>
      <c r="AE54" s="143"/>
      <c r="AF54" s="5"/>
      <c r="AG54" s="5"/>
      <c r="AH54" s="5"/>
      <c r="AI54" s="5"/>
      <c r="AJ54" s="5"/>
      <c r="AK54" s="150"/>
      <c r="AL54" s="5"/>
      <c r="AM54" s="142"/>
      <c r="AN54" s="143"/>
      <c r="AO54" s="143"/>
      <c r="AP54" s="143"/>
      <c r="AQ54" s="143"/>
      <c r="AR54" s="143"/>
      <c r="AS54" s="143"/>
      <c r="AT54" s="143"/>
      <c r="AU54" s="143"/>
      <c r="AV54" s="142"/>
      <c r="AW54" s="143"/>
      <c r="AX54" s="143"/>
      <c r="AY54" s="143"/>
      <c r="AZ54" s="143"/>
      <c r="BA54" s="143"/>
      <c r="BB54" s="143"/>
      <c r="BC54" s="143"/>
      <c r="BD54" s="143"/>
    </row>
    <row r="55" spans="3:56" x14ac:dyDescent="0.3">
      <c r="C55" s="142"/>
      <c r="D55" s="143"/>
      <c r="E55" s="5"/>
      <c r="F55" s="5"/>
      <c r="G55" s="5"/>
      <c r="H55" s="5"/>
      <c r="I55" s="150"/>
      <c r="J55" s="150"/>
      <c r="K55" s="5"/>
      <c r="L55" s="142"/>
      <c r="M55" s="143"/>
      <c r="N55" s="5"/>
      <c r="O55" s="5"/>
      <c r="P55" s="5"/>
      <c r="Q55" s="5"/>
      <c r="R55" s="5"/>
      <c r="S55" s="150"/>
      <c r="T55" s="5"/>
      <c r="U55" s="142"/>
      <c r="V55" s="143"/>
      <c r="W55" s="5"/>
      <c r="X55" s="5"/>
      <c r="Y55" s="5"/>
      <c r="Z55" s="5"/>
      <c r="AA55" s="150"/>
      <c r="AB55" s="150"/>
      <c r="AC55" s="5"/>
      <c r="AD55" s="142"/>
      <c r="AE55" s="143"/>
      <c r="AF55" s="5"/>
      <c r="AG55" s="5"/>
      <c r="AH55" s="5"/>
      <c r="AI55" s="5"/>
      <c r="AJ55" s="5"/>
      <c r="AK55" s="150"/>
      <c r="AL55" s="5"/>
      <c r="AM55" s="142"/>
      <c r="AN55" s="143"/>
      <c r="AO55" s="143"/>
      <c r="AP55" s="143"/>
      <c r="AQ55" s="143"/>
      <c r="AR55" s="143"/>
      <c r="AS55" s="143"/>
      <c r="AT55" s="143"/>
      <c r="AU55" s="143"/>
      <c r="AV55" s="142"/>
      <c r="AW55" s="143"/>
      <c r="AX55" s="143"/>
      <c r="AY55" s="143"/>
      <c r="AZ55" s="143"/>
      <c r="BA55" s="143"/>
      <c r="BB55" s="143"/>
      <c r="BC55" s="143"/>
      <c r="BD55" s="143"/>
    </row>
    <row r="56" spans="3:56" x14ac:dyDescent="0.3">
      <c r="C56" s="142"/>
      <c r="D56" s="143"/>
      <c r="E56" s="5"/>
      <c r="F56" s="5"/>
      <c r="G56" s="5"/>
      <c r="H56" s="5"/>
      <c r="I56" s="150"/>
      <c r="J56" s="150"/>
      <c r="K56" s="5"/>
      <c r="L56" s="142"/>
      <c r="M56" s="143"/>
      <c r="N56" s="5"/>
      <c r="O56" s="5"/>
      <c r="P56" s="5"/>
      <c r="Q56" s="5"/>
      <c r="R56" s="5"/>
      <c r="S56" s="150"/>
      <c r="T56" s="5"/>
      <c r="U56" s="142"/>
      <c r="V56" s="143"/>
      <c r="W56" s="5"/>
      <c r="X56" s="5"/>
      <c r="Y56" s="5"/>
      <c r="Z56" s="5"/>
      <c r="AA56" s="150"/>
      <c r="AB56" s="150"/>
      <c r="AC56" s="5"/>
      <c r="AD56" s="142"/>
      <c r="AE56" s="143"/>
      <c r="AF56" s="5"/>
      <c r="AG56" s="5"/>
      <c r="AH56" s="5"/>
      <c r="AI56" s="5"/>
      <c r="AJ56" s="5"/>
      <c r="AK56" s="150"/>
      <c r="AL56" s="5"/>
      <c r="AM56" s="142"/>
      <c r="AN56" s="143"/>
      <c r="AO56" s="143"/>
      <c r="AP56" s="143"/>
      <c r="AQ56" s="143"/>
      <c r="AR56" s="143"/>
      <c r="AS56" s="143"/>
      <c r="AT56" s="143"/>
      <c r="AU56" s="143"/>
      <c r="AV56" s="142"/>
      <c r="AW56" s="143"/>
      <c r="AX56" s="143"/>
      <c r="AY56" s="143"/>
      <c r="AZ56" s="143"/>
      <c r="BA56" s="143"/>
      <c r="BB56" s="143"/>
      <c r="BC56" s="143"/>
      <c r="BD56" s="143"/>
    </row>
    <row r="57" spans="3:56" x14ac:dyDescent="0.3">
      <c r="C57" s="142"/>
      <c r="D57" s="143"/>
      <c r="E57" s="5"/>
      <c r="F57" s="5"/>
      <c r="G57" s="5"/>
      <c r="H57" s="5"/>
      <c r="I57" s="150"/>
      <c r="J57" s="150"/>
      <c r="K57" s="5"/>
      <c r="L57" s="142"/>
      <c r="M57" s="143"/>
      <c r="N57" s="5"/>
      <c r="O57" s="5"/>
      <c r="P57" s="5"/>
      <c r="Q57" s="5"/>
      <c r="R57" s="5"/>
      <c r="S57" s="150"/>
      <c r="T57" s="5"/>
      <c r="U57" s="142"/>
      <c r="V57" s="143"/>
      <c r="W57" s="5"/>
      <c r="X57" s="5"/>
      <c r="Y57" s="5"/>
      <c r="Z57" s="5"/>
      <c r="AA57" s="150"/>
      <c r="AB57" s="150"/>
      <c r="AC57" s="5"/>
      <c r="AD57" s="142"/>
      <c r="AE57" s="143"/>
      <c r="AF57" s="5"/>
      <c r="AG57" s="5"/>
      <c r="AH57" s="5"/>
      <c r="AI57" s="5"/>
      <c r="AJ57" s="5"/>
      <c r="AK57" s="150"/>
      <c r="AL57" s="5"/>
      <c r="AM57" s="142"/>
      <c r="AN57" s="143"/>
      <c r="AO57" s="143"/>
      <c r="AP57" s="143"/>
      <c r="AQ57" s="143"/>
      <c r="AR57" s="143"/>
      <c r="AS57" s="143"/>
      <c r="AT57" s="143"/>
      <c r="AU57" s="143"/>
      <c r="AV57" s="142"/>
      <c r="AW57" s="143"/>
      <c r="AX57" s="143"/>
      <c r="AY57" s="143"/>
      <c r="AZ57" s="143"/>
      <c r="BA57" s="143"/>
      <c r="BB57" s="143"/>
      <c r="BC57" s="143"/>
      <c r="BD57" s="143"/>
    </row>
    <row r="58" spans="3:56" x14ac:dyDescent="0.3">
      <c r="C58" s="142"/>
      <c r="D58" s="143"/>
      <c r="E58" s="5"/>
      <c r="F58" s="5"/>
      <c r="G58" s="5"/>
      <c r="H58" s="5"/>
      <c r="I58" s="150"/>
      <c r="J58" s="150"/>
      <c r="K58" s="5"/>
      <c r="L58" s="142"/>
      <c r="M58" s="143"/>
      <c r="N58" s="5"/>
      <c r="O58" s="5"/>
      <c r="P58" s="5"/>
      <c r="Q58" s="5"/>
      <c r="R58" s="5"/>
      <c r="S58" s="150"/>
      <c r="T58" s="5"/>
      <c r="U58" s="142"/>
      <c r="V58" s="143"/>
      <c r="W58" s="5"/>
      <c r="X58" s="5"/>
      <c r="Y58" s="5"/>
      <c r="Z58" s="5"/>
      <c r="AA58" s="150"/>
      <c r="AB58" s="150"/>
      <c r="AC58" s="5"/>
      <c r="AD58" s="142"/>
      <c r="AE58" s="143"/>
      <c r="AF58" s="5"/>
      <c r="AG58" s="5"/>
      <c r="AH58" s="5"/>
      <c r="AI58" s="5"/>
      <c r="AJ58" s="5"/>
      <c r="AK58" s="150"/>
      <c r="AL58" s="5"/>
      <c r="AM58" s="142"/>
      <c r="AN58" s="143"/>
      <c r="AO58" s="143"/>
      <c r="AP58" s="143"/>
      <c r="AQ58" s="143"/>
      <c r="AR58" s="143"/>
      <c r="AS58" s="143"/>
      <c r="AT58" s="143"/>
      <c r="AU58" s="143"/>
      <c r="AV58" s="142"/>
      <c r="AW58" s="143"/>
      <c r="AX58" s="143"/>
      <c r="AY58" s="143"/>
      <c r="AZ58" s="143"/>
      <c r="BA58" s="143"/>
      <c r="BB58" s="143"/>
      <c r="BC58" s="143"/>
      <c r="BD58" s="143"/>
    </row>
    <row r="59" spans="3:56" x14ac:dyDescent="0.3">
      <c r="AW59" s="145"/>
      <c r="AX59" s="145"/>
      <c r="AY59" s="145"/>
      <c r="AZ59" s="145"/>
      <c r="BA59" s="145"/>
      <c r="BB59" s="145"/>
      <c r="BC59" s="145"/>
      <c r="BD59" s="145"/>
    </row>
    <row r="61" spans="3:56" x14ac:dyDescent="0.3">
      <c r="AW61" s="8"/>
      <c r="AX61" s="8"/>
      <c r="AY61" s="8"/>
      <c r="AZ61" s="8"/>
      <c r="BA61" s="8"/>
      <c r="BB61" s="8"/>
      <c r="BC61" s="8"/>
      <c r="BD61" s="8"/>
    </row>
    <row r="62" spans="3:56" x14ac:dyDescent="0.3">
      <c r="AW62" s="5"/>
      <c r="AX62" s="5"/>
      <c r="AY62" s="5"/>
      <c r="AZ62" s="5"/>
      <c r="BA62" s="5"/>
      <c r="BB62" s="5"/>
      <c r="BC62" s="5"/>
      <c r="BD62" s="5"/>
    </row>
    <row r="63" spans="3:56" x14ac:dyDescent="0.3">
      <c r="AW63" s="5"/>
    </row>
    <row r="70" spans="3:59" x14ac:dyDescent="0.3">
      <c r="C70" s="79"/>
      <c r="D70" s="8"/>
      <c r="E70" s="8"/>
      <c r="F70" s="8"/>
      <c r="G70" s="8"/>
      <c r="H70" s="8"/>
      <c r="I70" s="8"/>
      <c r="J70" s="8"/>
      <c r="K70" s="8"/>
      <c r="AZ70" s="8"/>
      <c r="BA70" s="8"/>
      <c r="BB70" s="8"/>
      <c r="BC70" s="8"/>
      <c r="BD70" s="8"/>
      <c r="BE70" s="8"/>
      <c r="BF70" s="8"/>
      <c r="BG70" s="8"/>
    </row>
    <row r="71" spans="3:59" x14ac:dyDescent="0.3">
      <c r="C71" s="148"/>
      <c r="D71" s="148"/>
      <c r="E71" s="148"/>
      <c r="F71" s="148"/>
      <c r="G71" s="148"/>
      <c r="H71" s="148"/>
      <c r="I71" s="148"/>
      <c r="J71" s="148"/>
      <c r="K71" s="148"/>
    </row>
    <row r="72" spans="3:59" x14ac:dyDescent="0.3">
      <c r="C72" s="148"/>
      <c r="D72" s="148"/>
      <c r="E72" s="148"/>
      <c r="F72" s="148"/>
      <c r="G72" s="148"/>
      <c r="H72" s="148"/>
      <c r="I72" s="148"/>
      <c r="J72" s="148"/>
      <c r="K72" s="148"/>
    </row>
    <row r="78" spans="3:59" x14ac:dyDescent="0.3">
      <c r="AO78" s="77"/>
      <c r="AP78" s="77"/>
      <c r="AQ78" s="77"/>
      <c r="AR78" s="77"/>
      <c r="AS78" s="77"/>
      <c r="AT78" s="77"/>
      <c r="AU78" s="77"/>
      <c r="AV78" s="77"/>
    </row>
    <row r="79" spans="3:59" x14ac:dyDescent="0.3">
      <c r="AO79" s="150"/>
      <c r="AP79" s="150"/>
      <c r="AQ79" s="150"/>
      <c r="AR79" s="150"/>
      <c r="AS79" s="150"/>
      <c r="AT79" s="150"/>
      <c r="AU79" s="150"/>
      <c r="AV79" s="150"/>
    </row>
    <row r="80" spans="3:59" x14ac:dyDescent="0.3">
      <c r="AO80" s="150"/>
      <c r="AP80" s="150"/>
      <c r="AQ80" s="150"/>
      <c r="AR80" s="150"/>
      <c r="AS80" s="150"/>
      <c r="AT80" s="150"/>
      <c r="AU80" s="150"/>
      <c r="AV80" s="150"/>
    </row>
    <row r="81" spans="41:48" x14ac:dyDescent="0.3">
      <c r="AO81" s="150"/>
      <c r="AP81" s="150"/>
      <c r="AQ81" s="150"/>
      <c r="AR81" s="150"/>
      <c r="AS81" s="150"/>
      <c r="AT81" s="150"/>
      <c r="AU81" s="150"/>
      <c r="AV81" s="150"/>
    </row>
    <row r="82" spans="41:48" x14ac:dyDescent="0.3">
      <c r="AO82" s="150"/>
      <c r="AP82" s="150"/>
      <c r="AQ82" s="150"/>
      <c r="AR82" s="150"/>
      <c r="AS82" s="150"/>
      <c r="AT82" s="150"/>
      <c r="AU82" s="150"/>
      <c r="AV82" s="150"/>
    </row>
    <row r="83" spans="41:48" x14ac:dyDescent="0.3">
      <c r="AO83" s="150"/>
      <c r="AP83" s="150"/>
      <c r="AQ83" s="150"/>
      <c r="AR83" s="150"/>
      <c r="AS83" s="150"/>
      <c r="AT83" s="150"/>
      <c r="AU83" s="150"/>
      <c r="AV83" s="150"/>
    </row>
    <row r="84" spans="41:48" x14ac:dyDescent="0.3">
      <c r="AO84" s="150"/>
      <c r="AP84" s="150"/>
      <c r="AQ84" s="150"/>
      <c r="AR84" s="150"/>
      <c r="AS84" s="150"/>
      <c r="AT84" s="150"/>
      <c r="AU84" s="150"/>
      <c r="AV84" s="150"/>
    </row>
    <row r="85" spans="41:48" x14ac:dyDescent="0.3">
      <c r="AO85" s="150"/>
      <c r="AP85" s="150"/>
      <c r="AQ85" s="150"/>
      <c r="AR85" s="150"/>
      <c r="AS85" s="150"/>
      <c r="AT85" s="150"/>
      <c r="AU85" s="150"/>
      <c r="AV85" s="150"/>
    </row>
    <row r="86" spans="41:48" x14ac:dyDescent="0.3">
      <c r="AO86" s="150"/>
      <c r="AP86" s="150"/>
      <c r="AQ86" s="150"/>
      <c r="AR86" s="150"/>
      <c r="AS86" s="150"/>
      <c r="AT86" s="150"/>
      <c r="AU86" s="150"/>
      <c r="AV86" s="150"/>
    </row>
    <row r="87" spans="41:48" x14ac:dyDescent="0.3">
      <c r="AO87" s="150"/>
      <c r="AP87" s="150"/>
      <c r="AQ87" s="150"/>
      <c r="AR87" s="150"/>
      <c r="AS87" s="150"/>
      <c r="AT87" s="150"/>
      <c r="AU87" s="150"/>
      <c r="AV87" s="150"/>
    </row>
    <row r="88" spans="41:48" x14ac:dyDescent="0.3">
      <c r="AO88" s="77"/>
      <c r="AP88" s="77"/>
      <c r="AQ88" s="77"/>
      <c r="AR88" s="77"/>
      <c r="AS88" s="77"/>
      <c r="AT88" s="77"/>
      <c r="AU88" s="77"/>
      <c r="AV88" s="77"/>
    </row>
    <row r="89" spans="41:48" x14ac:dyDescent="0.3">
      <c r="AO89" s="77"/>
      <c r="AP89" s="77"/>
      <c r="AQ89" s="77"/>
      <c r="AR89" s="77"/>
      <c r="AS89" s="77"/>
      <c r="AT89" s="77"/>
      <c r="AU89" s="77"/>
      <c r="AV89" s="77"/>
    </row>
    <row r="90" spans="41:48" x14ac:dyDescent="0.3">
      <c r="AO90" s="77"/>
      <c r="AP90" s="77"/>
      <c r="AQ90" s="77"/>
      <c r="AR90" s="77"/>
      <c r="AS90" s="77"/>
      <c r="AT90" s="77"/>
      <c r="AU90" s="77"/>
      <c r="AV90" s="77"/>
    </row>
    <row r="91" spans="41:48" x14ac:dyDescent="0.3">
      <c r="AO91" s="150"/>
      <c r="AP91" s="150"/>
      <c r="AQ91" s="150"/>
      <c r="AR91" s="150"/>
      <c r="AS91" s="150"/>
      <c r="AT91" s="150"/>
      <c r="AU91" s="150"/>
      <c r="AV91" s="150"/>
    </row>
    <row r="92" spans="41:48" x14ac:dyDescent="0.3">
      <c r="AO92" s="150"/>
      <c r="AP92" s="150"/>
      <c r="AQ92" s="150"/>
      <c r="AR92" s="150"/>
      <c r="AS92" s="150"/>
      <c r="AT92" s="150"/>
      <c r="AU92" s="150"/>
      <c r="AV92" s="150"/>
    </row>
    <row r="93" spans="41:48" x14ac:dyDescent="0.3">
      <c r="AO93" s="150"/>
      <c r="AP93" s="150"/>
      <c r="AQ93" s="150"/>
      <c r="AR93" s="150"/>
      <c r="AS93" s="150"/>
      <c r="AT93" s="150"/>
      <c r="AU93" s="150"/>
      <c r="AV93" s="150"/>
    </row>
    <row r="94" spans="41:48" x14ac:dyDescent="0.3">
      <c r="AO94" s="150"/>
      <c r="AP94" s="150"/>
      <c r="AQ94" s="150"/>
      <c r="AR94" s="150"/>
      <c r="AS94" s="150"/>
      <c r="AT94" s="150"/>
      <c r="AU94" s="150"/>
      <c r="AV94" s="150"/>
    </row>
    <row r="95" spans="41:48" x14ac:dyDescent="0.3">
      <c r="AO95" s="150"/>
      <c r="AP95" s="150"/>
      <c r="AQ95" s="150"/>
      <c r="AR95" s="150"/>
      <c r="AS95" s="150"/>
      <c r="AT95" s="150"/>
      <c r="AU95" s="150"/>
      <c r="AV95" s="150"/>
    </row>
    <row r="96" spans="41:48" x14ac:dyDescent="0.3">
      <c r="AO96" s="150"/>
      <c r="AP96" s="150"/>
      <c r="AQ96" s="150"/>
      <c r="AR96" s="150"/>
      <c r="AS96" s="150"/>
      <c r="AT96" s="150"/>
      <c r="AU96" s="150"/>
      <c r="AV96" s="150"/>
    </row>
    <row r="97" spans="41:48" x14ac:dyDescent="0.3">
      <c r="AO97" s="150"/>
      <c r="AP97" s="150"/>
      <c r="AQ97" s="150"/>
      <c r="AR97" s="150"/>
      <c r="AS97" s="150"/>
      <c r="AT97" s="150"/>
      <c r="AU97" s="150"/>
      <c r="AV97" s="150"/>
    </row>
    <row r="98" spans="41:48" x14ac:dyDescent="0.3">
      <c r="AO98" s="150"/>
      <c r="AP98" s="150"/>
      <c r="AQ98" s="150"/>
      <c r="AR98" s="150"/>
      <c r="AS98" s="150"/>
      <c r="AT98" s="150"/>
      <c r="AU98" s="150"/>
      <c r="AV98" s="150"/>
    </row>
    <row r="99" spans="41:48" x14ac:dyDescent="0.3">
      <c r="AO99" s="150"/>
      <c r="AP99" s="150"/>
      <c r="AQ99" s="150"/>
      <c r="AR99" s="150"/>
      <c r="AS99" s="150"/>
      <c r="AT99" s="150"/>
      <c r="AU99" s="150"/>
      <c r="AV99" s="150"/>
    </row>
    <row r="124" spans="3:3" x14ac:dyDescent="0.3">
      <c r="C124" s="5"/>
    </row>
    <row r="125" spans="3:3" x14ac:dyDescent="0.3">
      <c r="C125" s="5"/>
    </row>
    <row r="126" spans="3:3" x14ac:dyDescent="0.3">
      <c r="C126" s="5"/>
    </row>
    <row r="127" spans="3:3" x14ac:dyDescent="0.3">
      <c r="C127" s="5"/>
    </row>
    <row r="128" spans="3:3" x14ac:dyDescent="0.3">
      <c r="C128" s="5"/>
    </row>
    <row r="129" spans="3:3" x14ac:dyDescent="0.3">
      <c r="C129" s="5"/>
    </row>
    <row r="130" spans="3:3" x14ac:dyDescent="0.3">
      <c r="C130" s="5"/>
    </row>
    <row r="131" spans="3:3" x14ac:dyDescent="0.3">
      <c r="C131" s="5"/>
    </row>
    <row r="152" spans="3:10" x14ac:dyDescent="0.3">
      <c r="C152" s="5"/>
      <c r="D152" s="5"/>
      <c r="E152" s="5"/>
      <c r="F152" s="5"/>
      <c r="G152" s="5"/>
      <c r="H152" s="5"/>
      <c r="I152" s="5"/>
      <c r="J152" s="5"/>
    </row>
    <row r="153" spans="3:10" x14ac:dyDescent="0.3">
      <c r="C153" s="5"/>
      <c r="D153" s="5"/>
      <c r="E153" s="5"/>
      <c r="F153" s="5"/>
      <c r="G153" s="5"/>
      <c r="H153" s="5"/>
      <c r="I153" s="5"/>
      <c r="J153" s="5"/>
    </row>
    <row r="154" spans="3:10" x14ac:dyDescent="0.3">
      <c r="C154" s="5"/>
      <c r="D154" s="5"/>
      <c r="E154" s="5"/>
      <c r="F154" s="5"/>
      <c r="G154" s="5"/>
      <c r="H154" s="5"/>
      <c r="I154" s="5"/>
      <c r="J154" s="5"/>
    </row>
    <row r="160" spans="3:10" x14ac:dyDescent="0.3">
      <c r="C160" s="5"/>
      <c r="D160" s="5"/>
      <c r="E160" s="5"/>
    </row>
    <row r="161" spans="3:5" x14ac:dyDescent="0.3">
      <c r="C161" s="5"/>
      <c r="D161" s="5"/>
      <c r="E161" s="5"/>
    </row>
    <row r="162" spans="3:5" x14ac:dyDescent="0.3">
      <c r="C162" s="5"/>
      <c r="D162" s="5"/>
      <c r="E162" s="5"/>
    </row>
    <row r="163" spans="3:5" x14ac:dyDescent="0.3">
      <c r="C163" s="5"/>
      <c r="D163" s="5"/>
      <c r="E163" s="5"/>
    </row>
    <row r="164" spans="3:5" x14ac:dyDescent="0.3">
      <c r="C164" s="5"/>
      <c r="D164" s="5"/>
      <c r="E164" s="5"/>
    </row>
    <row r="165" spans="3:5" x14ac:dyDescent="0.3">
      <c r="C165" s="5"/>
      <c r="D165" s="5"/>
      <c r="E165" s="5"/>
    </row>
    <row r="166" spans="3:5" x14ac:dyDescent="0.3">
      <c r="C166" s="5"/>
      <c r="D166" s="5"/>
      <c r="E166" s="5"/>
    </row>
    <row r="167" spans="3:5" x14ac:dyDescent="0.3">
      <c r="C167" s="5"/>
      <c r="D167" s="5"/>
      <c r="E167" s="5"/>
    </row>
    <row r="172" spans="3:5" x14ac:dyDescent="0.3">
      <c r="C172" s="151"/>
      <c r="D172" s="151"/>
      <c r="E172" s="151"/>
    </row>
    <row r="173" spans="3:5" x14ac:dyDescent="0.3">
      <c r="C173" s="151"/>
      <c r="D173" s="151"/>
      <c r="E173" s="151"/>
    </row>
    <row r="174" spans="3:5" x14ac:dyDescent="0.3">
      <c r="C174" s="151"/>
      <c r="D174" s="151"/>
      <c r="E174" s="151"/>
    </row>
    <row r="176" spans="3:5" x14ac:dyDescent="0.3">
      <c r="C176" s="5"/>
      <c r="D176" s="5"/>
      <c r="E176" s="5"/>
    </row>
    <row r="177" spans="3:5" x14ac:dyDescent="0.3">
      <c r="C177" s="5"/>
      <c r="D177" s="5"/>
      <c r="E177" s="5"/>
    </row>
    <row r="178" spans="3:5" x14ac:dyDescent="0.3">
      <c r="C178" s="5"/>
      <c r="D178" s="5"/>
      <c r="E178" s="5"/>
    </row>
    <row r="179" spans="3:5" x14ac:dyDescent="0.3">
      <c r="C179" s="5"/>
      <c r="D179" s="5"/>
      <c r="E179" s="5"/>
    </row>
    <row r="180" spans="3:5" x14ac:dyDescent="0.3">
      <c r="C180" s="5"/>
      <c r="D180" s="5"/>
      <c r="E180" s="5"/>
    </row>
    <row r="181" spans="3:5" x14ac:dyDescent="0.3">
      <c r="C181" s="5"/>
      <c r="D181" s="5"/>
      <c r="E181" s="5"/>
    </row>
    <row r="182" spans="3:5" x14ac:dyDescent="0.3">
      <c r="C182" s="5"/>
      <c r="D182" s="5"/>
      <c r="E182" s="5"/>
    </row>
    <row r="183" spans="3:5" x14ac:dyDescent="0.3">
      <c r="C183" s="5"/>
      <c r="D183" s="5"/>
      <c r="E183" s="5"/>
    </row>
    <row r="184" spans="3:5" x14ac:dyDescent="0.3">
      <c r="C184" s="5"/>
      <c r="D184" s="5"/>
      <c r="E184" s="5"/>
    </row>
  </sheetData>
  <mergeCells count="1">
    <mergeCell ref="C1:D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C6216-AF33-46F2-8196-FED609A3AE12}">
  <sheetPr>
    <tabColor theme="8" tint="-0.249977111117893"/>
  </sheetPr>
  <dimension ref="A1"/>
  <sheetViews>
    <sheetView workbookViewId="0">
      <selection activeCell="L31" sqref="L31"/>
    </sheetView>
  </sheetViews>
  <sheetFormatPr defaultRowHeight="14.4" x14ac:dyDescent="0.3"/>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7B910-70EA-4EE2-A5E4-609373E4058F}">
  <dimension ref="B2:M52"/>
  <sheetViews>
    <sheetView showGridLines="0" zoomScale="80" zoomScaleNormal="80" workbookViewId="0">
      <selection activeCell="E35" sqref="E35"/>
    </sheetView>
  </sheetViews>
  <sheetFormatPr defaultRowHeight="14.4" x14ac:dyDescent="0.3"/>
  <cols>
    <col min="1" max="1" width="5.77734375" customWidth="1"/>
    <col min="2" max="2" width="46.88671875" customWidth="1"/>
    <col min="3" max="3" width="35.44140625" customWidth="1"/>
    <col min="4" max="4" width="21.77734375" customWidth="1"/>
    <col min="5" max="5" width="19.88671875" customWidth="1"/>
    <col min="6" max="6" width="19.5546875" customWidth="1"/>
    <col min="7" max="7" width="23.109375" customWidth="1"/>
    <col min="10" max="10" width="21.88671875" customWidth="1"/>
  </cols>
  <sheetData>
    <row r="2" spans="2:13" ht="21" x14ac:dyDescent="0.4">
      <c r="B2" s="30" t="s">
        <v>8</v>
      </c>
    </row>
    <row r="4" spans="2:13" x14ac:dyDescent="0.3">
      <c r="B4" s="1" t="s">
        <v>9</v>
      </c>
    </row>
    <row r="5" spans="2:13" x14ac:dyDescent="0.3">
      <c r="B5" s="1"/>
    </row>
    <row r="6" spans="2:13" x14ac:dyDescent="0.3">
      <c r="B6" s="14" t="s">
        <v>10</v>
      </c>
      <c r="C6" s="15">
        <v>41678821</v>
      </c>
      <c r="D6" s="29"/>
    </row>
    <row r="7" spans="2:13" x14ac:dyDescent="0.3">
      <c r="C7" s="5"/>
    </row>
    <row r="8" spans="2:13" x14ac:dyDescent="0.3">
      <c r="C8" s="5"/>
    </row>
    <row r="9" spans="2:13" ht="43.2" x14ac:dyDescent="0.3">
      <c r="B9" s="48" t="s">
        <v>11</v>
      </c>
      <c r="C9" s="116" t="s">
        <v>12</v>
      </c>
      <c r="D9" s="152" t="s">
        <v>13</v>
      </c>
      <c r="E9" s="44" t="s">
        <v>14</v>
      </c>
      <c r="F9" s="44" t="s">
        <v>15</v>
      </c>
      <c r="G9" s="49" t="s">
        <v>16</v>
      </c>
    </row>
    <row r="10" spans="2:13" x14ac:dyDescent="0.3">
      <c r="B10" s="153" t="s">
        <v>17</v>
      </c>
      <c r="C10" s="93">
        <v>0.83036410746839506</v>
      </c>
      <c r="D10" s="93">
        <v>0.77041438576663479</v>
      </c>
      <c r="E10" s="22">
        <v>26662961</v>
      </c>
      <c r="F10" s="22"/>
      <c r="G10" s="22"/>
      <c r="H10" s="6"/>
      <c r="J10" s="23"/>
      <c r="K10" s="24"/>
      <c r="L10" s="25"/>
      <c r="M10" s="25"/>
    </row>
    <row r="11" spans="2:13" x14ac:dyDescent="0.3">
      <c r="B11" s="154" t="s">
        <v>18</v>
      </c>
      <c r="C11" s="93">
        <v>1.7668278092607279E-2</v>
      </c>
      <c r="D11" s="93">
        <v>0.70991440711685205</v>
      </c>
      <c r="E11" s="22">
        <v>522776.00000000017</v>
      </c>
      <c r="F11" s="22">
        <v>567327.7607778497</v>
      </c>
      <c r="G11" s="22">
        <v>44551.760777849529</v>
      </c>
      <c r="H11" s="7"/>
      <c r="J11" s="26"/>
      <c r="K11" s="27"/>
      <c r="L11" s="28"/>
      <c r="M11" s="28"/>
    </row>
    <row r="12" spans="2:13" x14ac:dyDescent="0.3">
      <c r="B12" s="154" t="s">
        <v>19</v>
      </c>
      <c r="C12" s="93">
        <v>3.3822933714943618E-2</v>
      </c>
      <c r="D12" s="93">
        <v>0.79656238916081434</v>
      </c>
      <c r="E12" s="22">
        <v>1122914</v>
      </c>
      <c r="F12" s="22">
        <v>1086053.1596152252</v>
      </c>
      <c r="G12" s="22">
        <v>-36860.840384774841</v>
      </c>
      <c r="H12" s="7"/>
      <c r="J12" s="26"/>
      <c r="K12" s="27"/>
      <c r="L12" s="28"/>
      <c r="M12" s="28"/>
    </row>
    <row r="13" spans="2:13" x14ac:dyDescent="0.3">
      <c r="B13" s="154" t="s">
        <v>20</v>
      </c>
      <c r="C13" s="93">
        <v>1.88963118702422E-2</v>
      </c>
      <c r="D13" s="93">
        <v>0.59329893242049025</v>
      </c>
      <c r="E13" s="22">
        <v>467267.99999999994</v>
      </c>
      <c r="F13" s="22">
        <v>606759.88028454303</v>
      </c>
      <c r="G13" s="22">
        <v>139491.88028454309</v>
      </c>
      <c r="H13" s="7"/>
      <c r="J13" s="26"/>
      <c r="K13" s="27"/>
      <c r="L13" s="28"/>
      <c r="M13" s="28"/>
    </row>
    <row r="14" spans="2:13" x14ac:dyDescent="0.3">
      <c r="B14" s="154" t="s">
        <v>21</v>
      </c>
      <c r="C14" s="93">
        <v>1.0123798847381019E-2</v>
      </c>
      <c r="D14" s="93">
        <v>0.60606994226776756</v>
      </c>
      <c r="E14" s="22">
        <v>255729.99999999988</v>
      </c>
      <c r="F14" s="22">
        <v>325074.80924545991</v>
      </c>
      <c r="G14" s="22">
        <v>69344.809245460026</v>
      </c>
      <c r="H14" s="7"/>
      <c r="J14" s="26"/>
      <c r="K14" s="27"/>
      <c r="L14" s="28"/>
      <c r="M14" s="28"/>
    </row>
    <row r="15" spans="2:13" x14ac:dyDescent="0.3">
      <c r="B15" s="154" t="s">
        <v>22</v>
      </c>
      <c r="C15" s="93">
        <v>8.9427913519914588E-3</v>
      </c>
      <c r="D15" s="93">
        <v>0.631551411898853</v>
      </c>
      <c r="E15" s="22">
        <v>235394.99999999997</v>
      </c>
      <c r="F15" s="22">
        <v>287152.70193486894</v>
      </c>
      <c r="G15" s="22">
        <v>51757.701934868965</v>
      </c>
      <c r="H15" s="7"/>
      <c r="J15" s="26"/>
      <c r="K15" s="27"/>
      <c r="L15" s="28"/>
      <c r="M15" s="28"/>
    </row>
    <row r="16" spans="2:13" x14ac:dyDescent="0.3">
      <c r="B16" s="154" t="s">
        <v>23</v>
      </c>
      <c r="C16" s="93">
        <v>1.5977563280880711E-2</v>
      </c>
      <c r="D16" s="93">
        <v>0.75609752434955235</v>
      </c>
      <c r="E16" s="22">
        <v>503504.99999999988</v>
      </c>
      <c r="F16" s="22">
        <v>513038.97025603196</v>
      </c>
      <c r="G16" s="22">
        <v>9533.9702560320729</v>
      </c>
      <c r="H16" s="7"/>
      <c r="J16" s="26"/>
      <c r="K16" s="27"/>
      <c r="L16" s="28"/>
      <c r="M16" s="28"/>
    </row>
    <row r="17" spans="2:13" x14ac:dyDescent="0.3">
      <c r="B17" s="154" t="s">
        <v>24</v>
      </c>
      <c r="C17" s="93">
        <v>4.0344423370325178E-2</v>
      </c>
      <c r="D17" s="93">
        <v>0.66423829086748321</v>
      </c>
      <c r="E17" s="22">
        <v>1116921.9999999998</v>
      </c>
      <c r="F17" s="22">
        <v>1295457.9529816823</v>
      </c>
      <c r="G17" s="22">
        <v>178535.95298168249</v>
      </c>
      <c r="H17" s="7"/>
      <c r="J17" s="26"/>
      <c r="K17" s="27"/>
      <c r="L17" s="28"/>
      <c r="M17" s="28"/>
    </row>
    <row r="18" spans="2:13" x14ac:dyDescent="0.3">
      <c r="B18" s="155" t="s">
        <v>25</v>
      </c>
      <c r="C18" s="93">
        <v>2.3147511778224241E-2</v>
      </c>
      <c r="D18" s="93">
        <v>0.68256594120201786</v>
      </c>
      <c r="E18" s="22">
        <v>658512.99999999988</v>
      </c>
      <c r="F18" s="22">
        <v>743265.75322660431</v>
      </c>
      <c r="G18" s="22">
        <v>84752.753226604429</v>
      </c>
      <c r="H18" s="7"/>
      <c r="J18" s="26"/>
      <c r="K18" s="27"/>
      <c r="L18" s="28"/>
      <c r="M18" s="28"/>
    </row>
    <row r="19" spans="2:13" x14ac:dyDescent="0.3">
      <c r="C19" s="21"/>
      <c r="J19" s="26"/>
      <c r="K19" s="27"/>
      <c r="L19" s="28"/>
      <c r="M19" s="28"/>
    </row>
    <row r="20" spans="2:13" x14ac:dyDescent="0.3">
      <c r="B20" s="8"/>
      <c r="K20" s="5"/>
    </row>
    <row r="21" spans="2:13" ht="43.2" x14ac:dyDescent="0.3">
      <c r="B21" s="16" t="s">
        <v>64</v>
      </c>
      <c r="C21" s="17">
        <v>541107.9883222658</v>
      </c>
    </row>
    <row r="24" spans="2:13" x14ac:dyDescent="0.3">
      <c r="B24" s="14" t="s">
        <v>26</v>
      </c>
      <c r="C24" s="15">
        <v>29669</v>
      </c>
    </row>
    <row r="25" spans="2:13" x14ac:dyDescent="0.3">
      <c r="E25" s="5"/>
    </row>
    <row r="26" spans="2:13" ht="15" thickBot="1" x14ac:dyDescent="0.35"/>
    <row r="27" spans="2:13" ht="15" thickBot="1" x14ac:dyDescent="0.35">
      <c r="B27" s="35" t="s">
        <v>27</v>
      </c>
      <c r="C27" s="36">
        <v>16054132905.533304</v>
      </c>
      <c r="J27" s="1"/>
    </row>
    <row r="30" spans="2:13" x14ac:dyDescent="0.3">
      <c r="J30" s="8"/>
      <c r="K30" s="3"/>
      <c r="L30" s="4"/>
    </row>
    <row r="31" spans="2:13" x14ac:dyDescent="0.3">
      <c r="B31" s="1" t="s">
        <v>28</v>
      </c>
      <c r="J31" s="8"/>
      <c r="K31" s="3"/>
      <c r="L31" s="4"/>
    </row>
    <row r="32" spans="2:13" x14ac:dyDescent="0.3">
      <c r="J32" s="8"/>
      <c r="K32" s="3"/>
      <c r="L32" s="4"/>
    </row>
    <row r="33" spans="2:12" x14ac:dyDescent="0.3">
      <c r="B33" s="2" t="s">
        <v>65</v>
      </c>
      <c r="C33" s="22">
        <v>147319805005.99997</v>
      </c>
      <c r="J33" s="8"/>
      <c r="K33" s="3"/>
      <c r="L33" s="4"/>
    </row>
    <row r="34" spans="2:12" x14ac:dyDescent="0.3">
      <c r="B34" s="2" t="s">
        <v>66</v>
      </c>
      <c r="C34" s="22">
        <v>155406655050.5571</v>
      </c>
      <c r="J34" s="8"/>
      <c r="K34" s="3"/>
      <c r="L34" s="4"/>
    </row>
    <row r="35" spans="2:12" ht="15" thickBot="1" x14ac:dyDescent="0.35">
      <c r="C35" s="5"/>
      <c r="J35" s="8"/>
      <c r="K35" s="3"/>
      <c r="L35" s="4"/>
    </row>
    <row r="36" spans="2:12" ht="15" thickBot="1" x14ac:dyDescent="0.35">
      <c r="B36" s="35" t="s">
        <v>29</v>
      </c>
      <c r="C36" s="36">
        <v>8086850044.5571289</v>
      </c>
      <c r="J36" s="8"/>
      <c r="K36" s="3"/>
      <c r="L36" s="4"/>
    </row>
    <row r="41" spans="2:12" x14ac:dyDescent="0.3">
      <c r="B41" s="1" t="s">
        <v>30</v>
      </c>
    </row>
    <row r="42" spans="2:12" ht="15" thickBot="1" x14ac:dyDescent="0.35">
      <c r="B42" s="41"/>
    </row>
    <row r="43" spans="2:12" x14ac:dyDescent="0.3">
      <c r="B43" s="171" t="s">
        <v>31</v>
      </c>
      <c r="C43" s="173">
        <v>24140982950.090431</v>
      </c>
    </row>
    <row r="44" spans="2:12" ht="15" thickBot="1" x14ac:dyDescent="0.35">
      <c r="B44" s="172"/>
      <c r="C44" s="174"/>
    </row>
    <row r="45" spans="2:12" x14ac:dyDescent="0.3">
      <c r="G45" s="77"/>
    </row>
    <row r="47" spans="2:12" x14ac:dyDescent="0.3">
      <c r="B47" s="41" t="s">
        <v>32</v>
      </c>
    </row>
    <row r="48" spans="2:12" x14ac:dyDescent="0.3">
      <c r="B48" s="41"/>
    </row>
    <row r="49" spans="2:5" ht="28.95" customHeight="1" x14ac:dyDescent="0.3">
      <c r="B49" s="175" t="s">
        <v>155</v>
      </c>
      <c r="C49" s="175"/>
      <c r="D49" s="175"/>
      <c r="E49" s="175"/>
    </row>
    <row r="50" spans="2:5" ht="33.6" customHeight="1" x14ac:dyDescent="0.3">
      <c r="B50" s="169" t="s">
        <v>156</v>
      </c>
      <c r="C50" s="169"/>
      <c r="D50" s="169"/>
      <c r="E50" s="169"/>
    </row>
    <row r="51" spans="2:5" ht="28.95" customHeight="1" x14ac:dyDescent="0.3">
      <c r="B51" s="169" t="s">
        <v>157</v>
      </c>
      <c r="C51" s="169"/>
      <c r="D51" s="169"/>
      <c r="E51" s="169"/>
    </row>
    <row r="52" spans="2:5" ht="46.2" customHeight="1" x14ac:dyDescent="0.3">
      <c r="B52" s="169" t="s">
        <v>158</v>
      </c>
      <c r="C52" s="170"/>
      <c r="D52" s="170"/>
      <c r="E52" s="170"/>
    </row>
  </sheetData>
  <mergeCells count="6">
    <mergeCell ref="B52:E52"/>
    <mergeCell ref="B43:B44"/>
    <mergeCell ref="C43:C44"/>
    <mergeCell ref="B49:E49"/>
    <mergeCell ref="B50:E50"/>
    <mergeCell ref="B51:E51"/>
  </mergeCells>
  <pageMargins left="0.7" right="0.7" top="0.75" bottom="0.75" header="0.3" footer="0.3"/>
  <pageSetup paperSize="9" orientation="portrait" r:id="rId1"/>
  <headerFooter>
    <oddFoote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6F1E3-194E-4171-A61D-9049C50683CE}">
  <dimension ref="B2:X107"/>
  <sheetViews>
    <sheetView showGridLines="0" zoomScale="80" zoomScaleNormal="80" workbookViewId="0">
      <selection sqref="A1:XFD1048576"/>
    </sheetView>
  </sheetViews>
  <sheetFormatPr defaultRowHeight="14.4" x14ac:dyDescent="0.3"/>
  <cols>
    <col min="1" max="1" width="6.109375" customWidth="1"/>
    <col min="2" max="2" width="67.109375" customWidth="1"/>
    <col min="3" max="3" width="21.109375" bestFit="1" customWidth="1"/>
    <col min="4" max="4" width="13.88671875" bestFit="1" customWidth="1"/>
    <col min="5" max="5" width="15.21875" bestFit="1" customWidth="1"/>
    <col min="6" max="6" width="16" bestFit="1" customWidth="1"/>
    <col min="7" max="7" width="29.88671875" bestFit="1" customWidth="1"/>
    <col min="8" max="8" width="19.109375" customWidth="1"/>
    <col min="10" max="10" width="20.109375" bestFit="1" customWidth="1"/>
  </cols>
  <sheetData>
    <row r="2" spans="2:24" ht="21" x14ac:dyDescent="0.4">
      <c r="B2" s="30" t="s">
        <v>33</v>
      </c>
    </row>
    <row r="3" spans="2:24" ht="21" x14ac:dyDescent="0.4">
      <c r="B3" s="30"/>
    </row>
    <row r="4" spans="2:24" x14ac:dyDescent="0.3">
      <c r="B4" s="1"/>
    </row>
    <row r="5" spans="2:24" x14ac:dyDescent="0.3">
      <c r="B5" s="2" t="s">
        <v>34</v>
      </c>
      <c r="C5" s="22">
        <v>41678821</v>
      </c>
      <c r="G5" s="20"/>
      <c r="H5" s="40"/>
      <c r="J5" s="39"/>
      <c r="N5" s="9"/>
      <c r="O5" s="10"/>
      <c r="Q5" s="9"/>
      <c r="R5" s="10"/>
      <c r="T5" s="11"/>
      <c r="U5" s="11"/>
      <c r="W5" s="11"/>
      <c r="X5" s="11"/>
    </row>
    <row r="6" spans="2:24" x14ac:dyDescent="0.3">
      <c r="B6" s="2" t="s">
        <v>75</v>
      </c>
      <c r="C6" s="42">
        <v>0.16892361230659569</v>
      </c>
      <c r="G6" s="20"/>
      <c r="H6" s="40"/>
      <c r="J6" s="39"/>
      <c r="N6" s="9"/>
      <c r="O6" s="10"/>
      <c r="Q6" s="9"/>
      <c r="R6" s="10"/>
      <c r="T6" s="11"/>
      <c r="U6" s="11"/>
      <c r="W6" s="11"/>
      <c r="X6" s="11"/>
    </row>
    <row r="7" spans="2:24" x14ac:dyDescent="0.3">
      <c r="C7" s="11"/>
      <c r="G7" s="20"/>
      <c r="H7" s="40"/>
      <c r="J7" s="39"/>
      <c r="N7" s="9"/>
      <c r="O7" s="10"/>
      <c r="Q7" s="9"/>
      <c r="R7" s="10"/>
      <c r="T7" s="11"/>
      <c r="U7" s="11"/>
      <c r="W7" s="11"/>
      <c r="X7" s="11"/>
    </row>
    <row r="8" spans="2:24" x14ac:dyDescent="0.3">
      <c r="C8" s="11"/>
      <c r="G8" s="20"/>
      <c r="H8" s="40"/>
      <c r="J8" s="39"/>
      <c r="N8" s="9"/>
      <c r="O8" s="10"/>
      <c r="Q8" s="9"/>
      <c r="R8" s="10"/>
      <c r="T8" s="11"/>
      <c r="U8" s="11"/>
      <c r="W8" s="11"/>
      <c r="X8" s="11"/>
    </row>
    <row r="9" spans="2:24" x14ac:dyDescent="0.3">
      <c r="B9" s="1"/>
      <c r="G9" s="20"/>
      <c r="H9" s="40"/>
      <c r="J9" s="39"/>
      <c r="N9" s="9"/>
      <c r="O9" s="10"/>
      <c r="Q9" s="9"/>
      <c r="R9" s="10"/>
      <c r="T9" s="11"/>
      <c r="U9" s="11"/>
      <c r="W9" s="11"/>
      <c r="X9" s="11"/>
    </row>
    <row r="10" spans="2:24" x14ac:dyDescent="0.3">
      <c r="B10" s="1" t="s">
        <v>76</v>
      </c>
      <c r="G10" s="20"/>
      <c r="H10" s="40"/>
      <c r="J10" s="39"/>
      <c r="N10" s="9"/>
      <c r="O10" s="10"/>
      <c r="Q10" s="9"/>
      <c r="R10" s="10"/>
      <c r="T10" s="11"/>
      <c r="U10" s="11"/>
      <c r="W10" s="11"/>
      <c r="X10" s="11"/>
    </row>
    <row r="11" spans="2:24" x14ac:dyDescent="0.3">
      <c r="B11" s="2"/>
      <c r="C11" s="52" t="s">
        <v>17</v>
      </c>
      <c r="D11" s="53" t="s">
        <v>77</v>
      </c>
      <c r="G11" s="20"/>
      <c r="H11" s="40"/>
      <c r="J11" s="39"/>
      <c r="N11" s="9"/>
      <c r="O11" s="10"/>
      <c r="Q11" s="9"/>
      <c r="R11" s="10"/>
      <c r="T11" s="11"/>
      <c r="U11" s="11"/>
      <c r="W11" s="11"/>
      <c r="X11" s="11"/>
    </row>
    <row r="12" spans="2:24" x14ac:dyDescent="0.3">
      <c r="B12" s="128" t="s">
        <v>35</v>
      </c>
      <c r="C12" s="156">
        <v>0.41203319466281341</v>
      </c>
      <c r="D12" s="156">
        <v>0.57561146035969901</v>
      </c>
      <c r="G12" s="20"/>
      <c r="H12" s="40"/>
      <c r="J12" s="39"/>
      <c r="N12" s="9"/>
      <c r="O12" s="10"/>
      <c r="Q12" s="9"/>
      <c r="R12" s="10"/>
      <c r="T12" s="11"/>
      <c r="U12" s="11"/>
      <c r="W12" s="11"/>
      <c r="X12" s="11"/>
    </row>
    <row r="13" spans="2:24" x14ac:dyDescent="0.3">
      <c r="B13" s="128" t="s">
        <v>159</v>
      </c>
      <c r="C13" s="157">
        <v>7.1743794697070595E-2</v>
      </c>
      <c r="D13" s="157">
        <v>5.7414843223142713E-2</v>
      </c>
      <c r="N13" s="9"/>
      <c r="O13" s="10"/>
      <c r="Q13" s="4"/>
      <c r="R13" s="4"/>
    </row>
    <row r="14" spans="2:24" x14ac:dyDescent="0.3">
      <c r="B14" s="128" t="s">
        <v>160</v>
      </c>
      <c r="C14" s="157">
        <v>0.22883377431336299</v>
      </c>
      <c r="D14" s="157">
        <v>0.13064632298475759</v>
      </c>
      <c r="G14" s="4"/>
      <c r="H14" s="4"/>
    </row>
    <row r="15" spans="2:24" x14ac:dyDescent="0.3">
      <c r="B15" s="128" t="s">
        <v>161</v>
      </c>
      <c r="C15" s="157">
        <v>0.17404601086878541</v>
      </c>
      <c r="D15" s="157">
        <v>8.0243939051689903E-2</v>
      </c>
      <c r="P15" s="12"/>
      <c r="Q15" s="12"/>
      <c r="R15" s="12"/>
      <c r="S15" s="12"/>
    </row>
    <row r="16" spans="2:24" x14ac:dyDescent="0.3">
      <c r="B16" s="128" t="s">
        <v>162</v>
      </c>
      <c r="C16" s="157">
        <v>5.40413722241877E-2</v>
      </c>
      <c r="D16" s="157">
        <v>0.1008109116012765</v>
      </c>
    </row>
    <row r="17" spans="2:9" x14ac:dyDescent="0.3">
      <c r="B17" s="158" t="s">
        <v>163</v>
      </c>
      <c r="C17" s="159">
        <v>3.4590119229443418E-2</v>
      </c>
      <c r="D17" s="159">
        <v>4.0487624162327311E-2</v>
      </c>
    </row>
    <row r="18" spans="2:9" x14ac:dyDescent="0.3">
      <c r="C18" s="20"/>
      <c r="D18" s="40"/>
    </row>
    <row r="19" spans="2:9" x14ac:dyDescent="0.3">
      <c r="C19" s="20"/>
      <c r="D19" s="40"/>
    </row>
    <row r="20" spans="2:9" x14ac:dyDescent="0.3">
      <c r="C20" s="20"/>
      <c r="D20" s="40"/>
    </row>
    <row r="21" spans="2:9" x14ac:dyDescent="0.3">
      <c r="C21" s="4"/>
      <c r="D21" s="4"/>
    </row>
    <row r="22" spans="2:9" ht="44.4" customHeight="1" x14ac:dyDescent="0.3">
      <c r="B22" s="75"/>
      <c r="C22" s="177" t="s">
        <v>37</v>
      </c>
      <c r="D22" s="178"/>
      <c r="E22" s="178"/>
      <c r="F22" s="178"/>
      <c r="G22" s="179" t="s">
        <v>78</v>
      </c>
      <c r="H22" s="180"/>
    </row>
    <row r="23" spans="2:9" x14ac:dyDescent="0.3">
      <c r="B23" s="73"/>
      <c r="C23" s="64"/>
      <c r="D23" s="65"/>
      <c r="E23" s="65"/>
      <c r="F23" s="65"/>
      <c r="G23" s="69"/>
      <c r="H23" s="70"/>
    </row>
    <row r="24" spans="2:9" x14ac:dyDescent="0.3">
      <c r="B24" s="74" t="s">
        <v>35</v>
      </c>
      <c r="C24" s="181" t="s">
        <v>38</v>
      </c>
      <c r="D24" s="182"/>
      <c r="E24" s="182" t="s">
        <v>39</v>
      </c>
      <c r="F24" s="182"/>
      <c r="G24" s="71" t="s">
        <v>38</v>
      </c>
      <c r="H24" s="72" t="s">
        <v>39</v>
      </c>
      <c r="I24" s="1"/>
    </row>
    <row r="25" spans="2:9" x14ac:dyDescent="0.3">
      <c r="B25" s="74"/>
      <c r="C25" s="66" t="s">
        <v>17</v>
      </c>
      <c r="D25" s="56" t="s">
        <v>77</v>
      </c>
      <c r="E25" s="56" t="s">
        <v>17</v>
      </c>
      <c r="F25" s="56" t="s">
        <v>77</v>
      </c>
      <c r="G25" s="58" t="s">
        <v>77</v>
      </c>
      <c r="H25" s="59" t="s">
        <v>77</v>
      </c>
    </row>
    <row r="26" spans="2:9" x14ac:dyDescent="0.3">
      <c r="B26" s="74" t="s">
        <v>40</v>
      </c>
      <c r="C26" s="94">
        <v>1412192</v>
      </c>
      <c r="D26" s="95">
        <v>277947.99999999988</v>
      </c>
      <c r="E26" s="96">
        <v>64040082816</v>
      </c>
      <c r="F26" s="96">
        <v>12604385903.999994</v>
      </c>
      <c r="G26" s="97">
        <v>361302.83218980453</v>
      </c>
      <c r="H26" s="98">
        <v>16384360834.143255</v>
      </c>
    </row>
    <row r="27" spans="2:9" x14ac:dyDescent="0.3">
      <c r="B27" s="74" t="s">
        <v>41</v>
      </c>
      <c r="C27" s="94">
        <v>5362931</v>
      </c>
      <c r="D27" s="95">
        <v>1350222.9999999993</v>
      </c>
      <c r="E27" s="96">
        <v>216919833088</v>
      </c>
      <c r="F27" s="96">
        <v>54613819903.999969</v>
      </c>
      <c r="G27" s="97">
        <v>1372081.2461326085</v>
      </c>
      <c r="H27" s="98">
        <v>55497942243.571747</v>
      </c>
    </row>
    <row r="28" spans="2:9" x14ac:dyDescent="0.3">
      <c r="B28" s="74" t="s">
        <v>42</v>
      </c>
      <c r="C28" s="94">
        <v>2017706</v>
      </c>
      <c r="D28" s="95">
        <v>404737.99999999971</v>
      </c>
      <c r="E28" s="96">
        <v>65060929970</v>
      </c>
      <c r="F28" s="96">
        <v>13050776809.99999</v>
      </c>
      <c r="G28" s="97">
        <v>516220.805900587</v>
      </c>
      <c r="H28" s="98">
        <v>16645539886.264427</v>
      </c>
    </row>
    <row r="29" spans="2:9" x14ac:dyDescent="0.3">
      <c r="B29" s="74" t="s">
        <v>43</v>
      </c>
      <c r="C29" s="94">
        <v>795739.00000000012</v>
      </c>
      <c r="D29" s="95">
        <v>206606.99999999988</v>
      </c>
      <c r="E29" s="96">
        <v>18245499531.000004</v>
      </c>
      <c r="F29" s="96">
        <v>4737291902.9999971</v>
      </c>
      <c r="G29" s="97">
        <v>203586.16560912604</v>
      </c>
      <c r="H29" s="98">
        <v>4668027191.2516508</v>
      </c>
    </row>
    <row r="30" spans="2:9" x14ac:dyDescent="0.3">
      <c r="B30" s="74" t="s">
        <v>44</v>
      </c>
      <c r="C30" s="94">
        <v>298404.00000000012</v>
      </c>
      <c r="D30" s="95">
        <v>63094.999999999978</v>
      </c>
      <c r="E30" s="96">
        <v>8997477408.0000038</v>
      </c>
      <c r="F30" s="96">
        <v>1902440439.9999993</v>
      </c>
      <c r="G30" s="97">
        <v>76345.291813554009</v>
      </c>
      <c r="H30" s="98">
        <v>2301963238.7622805</v>
      </c>
    </row>
    <row r="31" spans="2:9" x14ac:dyDescent="0.3">
      <c r="B31" s="74" t="s">
        <v>45</v>
      </c>
      <c r="C31" s="94">
        <v>390862.00000000006</v>
      </c>
      <c r="D31" s="95">
        <v>209565.99999999991</v>
      </c>
      <c r="E31" s="96">
        <v>7071475304.000001</v>
      </c>
      <c r="F31" s="96">
        <v>3791468071.9999986</v>
      </c>
      <c r="G31" s="97">
        <v>100000.24613889003</v>
      </c>
      <c r="H31" s="98">
        <v>1809204453.1447983</v>
      </c>
    </row>
    <row r="32" spans="2:9" x14ac:dyDescent="0.3">
      <c r="B32" s="74" t="s">
        <v>46</v>
      </c>
      <c r="C32" s="94">
        <v>305964.00000000006</v>
      </c>
      <c r="D32" s="95">
        <v>122827.99999999993</v>
      </c>
      <c r="E32" s="96">
        <v>4665033108.000001</v>
      </c>
      <c r="F32" s="96">
        <v>1872758515.9999988</v>
      </c>
      <c r="G32" s="97">
        <v>78279.48306471172</v>
      </c>
      <c r="H32" s="98">
        <v>1193527278.2876596</v>
      </c>
    </row>
    <row r="33" spans="2:8" x14ac:dyDescent="0.3">
      <c r="B33" s="74" t="s">
        <v>47</v>
      </c>
      <c r="C33" s="94">
        <v>131049.99999999999</v>
      </c>
      <c r="D33" s="95">
        <v>65146.999999999978</v>
      </c>
      <c r="E33" s="96">
        <v>3701507249.9999995</v>
      </c>
      <c r="F33" s="96">
        <v>1840077014.9999993</v>
      </c>
      <c r="G33" s="97">
        <v>33528.540140769721</v>
      </c>
      <c r="H33" s="98">
        <v>947013616.27604079</v>
      </c>
    </row>
    <row r="34" spans="2:8" x14ac:dyDescent="0.3">
      <c r="B34" s="74" t="s">
        <v>48</v>
      </c>
      <c r="C34" s="94">
        <v>259191</v>
      </c>
      <c r="D34" s="95">
        <v>104563.99999999994</v>
      </c>
      <c r="E34" s="96">
        <v>4539730365</v>
      </c>
      <c r="F34" s="96">
        <v>1831438459.999999</v>
      </c>
      <c r="G34" s="97">
        <v>66312.826002489484</v>
      </c>
      <c r="H34" s="98">
        <v>1161469147.4336033</v>
      </c>
    </row>
    <row r="35" spans="2:8" x14ac:dyDescent="0.3">
      <c r="B35" s="74"/>
      <c r="C35" s="67"/>
      <c r="D35" s="13"/>
      <c r="E35" s="13"/>
      <c r="F35" s="13"/>
      <c r="G35" s="61"/>
      <c r="H35" s="60"/>
    </row>
    <row r="36" spans="2:8" x14ac:dyDescent="0.3">
      <c r="B36" s="74" t="s">
        <v>159</v>
      </c>
      <c r="C36" s="183" t="s">
        <v>38</v>
      </c>
      <c r="D36" s="184"/>
      <c r="E36" s="184" t="s">
        <v>39</v>
      </c>
      <c r="F36" s="184"/>
      <c r="G36" s="71" t="s">
        <v>38</v>
      </c>
      <c r="H36" s="72" t="s">
        <v>39</v>
      </c>
    </row>
    <row r="37" spans="2:8" x14ac:dyDescent="0.3">
      <c r="B37" s="74"/>
      <c r="C37" s="68" t="s">
        <v>17</v>
      </c>
      <c r="D37" s="57" t="s">
        <v>77</v>
      </c>
      <c r="E37" s="57" t="s">
        <v>17</v>
      </c>
      <c r="F37" s="57" t="s">
        <v>77</v>
      </c>
      <c r="G37" s="62" t="s">
        <v>77</v>
      </c>
      <c r="H37" s="63" t="s">
        <v>77</v>
      </c>
    </row>
    <row r="38" spans="2:8" x14ac:dyDescent="0.3">
      <c r="B38" s="74" t="s">
        <v>40</v>
      </c>
      <c r="C38" s="94">
        <v>225010.99999999988</v>
      </c>
      <c r="D38" s="95">
        <v>21789</v>
      </c>
      <c r="E38" s="96">
        <v>10203798827.999994</v>
      </c>
      <c r="F38" s="96">
        <v>988087572</v>
      </c>
      <c r="G38" s="97">
        <v>32977.974793272195</v>
      </c>
      <c r="H38" s="98">
        <v>1495485200.9253075</v>
      </c>
    </row>
    <row r="39" spans="2:8" x14ac:dyDescent="0.3">
      <c r="B39" s="74" t="s">
        <v>41</v>
      </c>
      <c r="C39" s="94">
        <v>475714.99999999994</v>
      </c>
      <c r="D39" s="95">
        <v>61389.000000000007</v>
      </c>
      <c r="E39" s="96">
        <v>19241720319.999996</v>
      </c>
      <c r="F39" s="96">
        <v>2483062272.0000005</v>
      </c>
      <c r="G39" s="97">
        <v>69721.557074016324</v>
      </c>
      <c r="H39" s="98">
        <v>2820097540.5298123</v>
      </c>
    </row>
    <row r="40" spans="2:8" x14ac:dyDescent="0.3">
      <c r="B40" s="74" t="s">
        <v>42</v>
      </c>
      <c r="C40" s="94">
        <v>375868.00000000006</v>
      </c>
      <c r="D40" s="95">
        <v>34049.000000000007</v>
      </c>
      <c r="E40" s="96">
        <v>12119863660.000002</v>
      </c>
      <c r="F40" s="96">
        <v>1097910005.0000002</v>
      </c>
      <c r="G40" s="97">
        <v>55087.819838130767</v>
      </c>
      <c r="H40" s="98">
        <v>1776306750.6805265</v>
      </c>
    </row>
    <row r="41" spans="2:8" x14ac:dyDescent="0.3">
      <c r="B41" s="74" t="s">
        <v>43</v>
      </c>
      <c r="C41" s="94">
        <v>199117</v>
      </c>
      <c r="D41" s="95">
        <v>15541.000000000004</v>
      </c>
      <c r="E41" s="96">
        <v>4565553693</v>
      </c>
      <c r="F41" s="96">
        <v>356339589.00000006</v>
      </c>
      <c r="G41" s="97">
        <v>29182.908421863744</v>
      </c>
      <c r="H41" s="98">
        <v>669134907.20491374</v>
      </c>
    </row>
    <row r="42" spans="2:8" x14ac:dyDescent="0.3">
      <c r="B42" s="74" t="s">
        <v>44</v>
      </c>
      <c r="C42" s="94">
        <v>171133</v>
      </c>
      <c r="D42" s="95">
        <v>18350</v>
      </c>
      <c r="E42" s="96">
        <v>5160002216</v>
      </c>
      <c r="F42" s="96">
        <v>553289200</v>
      </c>
      <c r="G42" s="97">
        <v>25081.528282159776</v>
      </c>
      <c r="H42" s="98">
        <v>756258240.76368153</v>
      </c>
    </row>
    <row r="43" spans="2:8" x14ac:dyDescent="0.3">
      <c r="B43" s="74" t="s">
        <v>45</v>
      </c>
      <c r="C43" s="94">
        <v>195991.99999999988</v>
      </c>
      <c r="D43" s="95">
        <v>50779</v>
      </c>
      <c r="E43" s="96">
        <v>3545887263.9999981</v>
      </c>
      <c r="F43" s="96">
        <v>918693668</v>
      </c>
      <c r="G43" s="97">
        <v>28724.903385536723</v>
      </c>
      <c r="H43" s="98">
        <v>519690952.05113041</v>
      </c>
    </row>
    <row r="44" spans="2:8" x14ac:dyDescent="0.3">
      <c r="B44" s="74" t="s">
        <v>46</v>
      </c>
      <c r="C44" s="94">
        <v>92726.000000000015</v>
      </c>
      <c r="D44" s="95">
        <v>18190</v>
      </c>
      <c r="E44" s="96">
        <v>1413793322.0000002</v>
      </c>
      <c r="F44" s="96">
        <v>277342930</v>
      </c>
      <c r="G44" s="97">
        <v>13590.07199950651</v>
      </c>
      <c r="H44" s="98">
        <v>207207827.77647576</v>
      </c>
    </row>
    <row r="45" spans="2:8" x14ac:dyDescent="0.3">
      <c r="B45" s="74" t="s">
        <v>47</v>
      </c>
      <c r="C45" s="94">
        <v>62639</v>
      </c>
      <c r="D45" s="95">
        <v>24565.999999999996</v>
      </c>
      <c r="E45" s="96">
        <v>1769238555</v>
      </c>
      <c r="F45" s="96">
        <v>693866669.99999988</v>
      </c>
      <c r="G45" s="97">
        <v>9180.4727905559193</v>
      </c>
      <c r="H45" s="98">
        <v>259302453.96925193</v>
      </c>
    </row>
    <row r="46" spans="2:8" x14ac:dyDescent="0.3">
      <c r="B46" s="74" t="s">
        <v>48</v>
      </c>
      <c r="C46" s="94">
        <v>113973</v>
      </c>
      <c r="D46" s="95">
        <v>35176.999999999993</v>
      </c>
      <c r="E46" s="96">
        <v>1996237095</v>
      </c>
      <c r="F46" s="96">
        <v>616125154.99999988</v>
      </c>
      <c r="G46" s="97">
        <v>16704.066561695268</v>
      </c>
      <c r="H46" s="98">
        <v>292571725.82809263</v>
      </c>
    </row>
    <row r="47" spans="2:8" x14ac:dyDescent="0.3">
      <c r="B47" s="74"/>
      <c r="C47" s="67"/>
      <c r="D47" s="13"/>
      <c r="E47" s="13"/>
      <c r="F47" s="13"/>
      <c r="G47" s="61"/>
      <c r="H47" s="60"/>
    </row>
    <row r="48" spans="2:8" x14ac:dyDescent="0.3">
      <c r="B48" s="74" t="s">
        <v>160</v>
      </c>
      <c r="C48" s="183" t="s">
        <v>38</v>
      </c>
      <c r="D48" s="184"/>
      <c r="E48" s="184" t="s">
        <v>39</v>
      </c>
      <c r="F48" s="184"/>
      <c r="G48" s="71" t="s">
        <v>38</v>
      </c>
      <c r="H48" s="72" t="s">
        <v>39</v>
      </c>
    </row>
    <row r="49" spans="2:8" x14ac:dyDescent="0.3">
      <c r="B49" s="74"/>
      <c r="C49" s="68" t="s">
        <v>17</v>
      </c>
      <c r="D49" s="57" t="s">
        <v>77</v>
      </c>
      <c r="E49" s="57" t="s">
        <v>17</v>
      </c>
      <c r="F49" s="57" t="s">
        <v>77</v>
      </c>
      <c r="G49" s="62" t="s">
        <v>77</v>
      </c>
      <c r="H49" s="63" t="s">
        <v>77</v>
      </c>
    </row>
    <row r="50" spans="2:8" x14ac:dyDescent="0.3">
      <c r="B50" s="74" t="s">
        <v>40</v>
      </c>
      <c r="C50" s="94">
        <v>640747.99999999977</v>
      </c>
      <c r="D50" s="95">
        <v>39948</v>
      </c>
      <c r="E50" s="96">
        <v>29056640303.999989</v>
      </c>
      <c r="F50" s="96">
        <v>1811561904</v>
      </c>
      <c r="G50" s="97">
        <v>66995.359063006326</v>
      </c>
      <c r="H50" s="98">
        <v>3038105542.7892108</v>
      </c>
    </row>
    <row r="51" spans="2:8" x14ac:dyDescent="0.3">
      <c r="B51" s="74" t="s">
        <v>41</v>
      </c>
      <c r="C51" s="94">
        <v>674548</v>
      </c>
      <c r="D51" s="95">
        <v>55760</v>
      </c>
      <c r="E51" s="96">
        <v>27284117504</v>
      </c>
      <c r="F51" s="96">
        <v>2255380480</v>
      </c>
      <c r="G51" s="97">
        <v>70529.421028599085</v>
      </c>
      <c r="H51" s="98">
        <v>2852774021.7647758</v>
      </c>
    </row>
    <row r="52" spans="2:8" x14ac:dyDescent="0.3">
      <c r="B52" s="74" t="s">
        <v>42</v>
      </c>
      <c r="C52" s="94">
        <v>968633.99999999988</v>
      </c>
      <c r="D52" s="95">
        <v>86827.000000000015</v>
      </c>
      <c r="E52" s="96">
        <v>31233603329.999996</v>
      </c>
      <c r="F52" s="96">
        <v>2799736615.0000005</v>
      </c>
      <c r="G52" s="97">
        <v>101278.47863846019</v>
      </c>
      <c r="H52" s="98">
        <v>3265724543.6971488</v>
      </c>
    </row>
    <row r="53" spans="2:8" x14ac:dyDescent="0.3">
      <c r="B53" s="74" t="s">
        <v>43</v>
      </c>
      <c r="C53" s="94">
        <v>742122.99999999977</v>
      </c>
      <c r="D53" s="95">
        <v>79274.999999999985</v>
      </c>
      <c r="E53" s="96">
        <v>17016138266.999994</v>
      </c>
      <c r="F53" s="96">
        <v>1817696474.9999998</v>
      </c>
      <c r="G53" s="97">
        <v>77594.931008626547</v>
      </c>
      <c r="H53" s="98">
        <v>1779174173.0967982</v>
      </c>
    </row>
    <row r="54" spans="2:8" x14ac:dyDescent="0.3">
      <c r="B54" s="74" t="s">
        <v>44</v>
      </c>
      <c r="C54" s="94">
        <v>1044251.9999999999</v>
      </c>
      <c r="D54" s="95">
        <v>63780</v>
      </c>
      <c r="E54" s="96">
        <v>31486286303.999996</v>
      </c>
      <c r="F54" s="96">
        <v>1923094560</v>
      </c>
      <c r="G54" s="97">
        <v>109184.9489850339</v>
      </c>
      <c r="H54" s="98">
        <v>3292144581.796742</v>
      </c>
    </row>
    <row r="55" spans="2:8" x14ac:dyDescent="0.3">
      <c r="B55" s="74" t="s">
        <v>45</v>
      </c>
      <c r="C55" s="94">
        <v>689457.99999999965</v>
      </c>
      <c r="D55" s="95">
        <v>87996.999999999985</v>
      </c>
      <c r="E55" s="96">
        <v>12473674135.999994</v>
      </c>
      <c r="F55" s="96">
        <v>1592041723.9999998</v>
      </c>
      <c r="G55" s="97">
        <v>72088.381499219991</v>
      </c>
      <c r="H55" s="98">
        <v>1304222998.0838881</v>
      </c>
    </row>
    <row r="56" spans="2:8" x14ac:dyDescent="0.3">
      <c r="B56" s="74" t="s">
        <v>46</v>
      </c>
      <c r="C56" s="94">
        <v>443814.99999999994</v>
      </c>
      <c r="D56" s="95">
        <v>91154.000000000015</v>
      </c>
      <c r="E56" s="96">
        <v>6766847304.999999</v>
      </c>
      <c r="F56" s="96">
        <v>1389825038.0000002</v>
      </c>
      <c r="G56" s="97">
        <v>46404.429327205326</v>
      </c>
      <c r="H56" s="98">
        <v>707528333.95189965</v>
      </c>
    </row>
    <row r="57" spans="2:8" x14ac:dyDescent="0.3">
      <c r="B57" s="74" t="s">
        <v>47</v>
      </c>
      <c r="C57" s="94">
        <v>320784.99999999994</v>
      </c>
      <c r="D57" s="95">
        <v>41368</v>
      </c>
      <c r="E57" s="96">
        <v>9060572324.9999981</v>
      </c>
      <c r="F57" s="96">
        <v>1168439160</v>
      </c>
      <c r="G57" s="97">
        <v>33540.652888540404</v>
      </c>
      <c r="H57" s="98">
        <v>947355740.8368237</v>
      </c>
    </row>
    <row r="58" spans="2:8" x14ac:dyDescent="0.3">
      <c r="B58" s="74" t="s">
        <v>48</v>
      </c>
      <c r="C58" s="94">
        <v>571297.99999999988</v>
      </c>
      <c r="D58" s="95">
        <v>89679.999999999956</v>
      </c>
      <c r="E58" s="96">
        <v>10006284469.999998</v>
      </c>
      <c r="F58" s="96">
        <v>1570745199.9999993</v>
      </c>
      <c r="G58" s="97">
        <v>59733.802746130139</v>
      </c>
      <c r="H58" s="98">
        <v>1046237555.0984694</v>
      </c>
    </row>
    <row r="59" spans="2:8" x14ac:dyDescent="0.3">
      <c r="B59" s="74"/>
      <c r="C59" s="67"/>
      <c r="D59" s="13"/>
      <c r="E59" s="13"/>
      <c r="F59" s="13"/>
      <c r="G59" s="61"/>
      <c r="H59" s="60"/>
    </row>
    <row r="60" spans="2:8" x14ac:dyDescent="0.3">
      <c r="B60" s="74" t="s">
        <v>161</v>
      </c>
      <c r="C60" s="183" t="s">
        <v>38</v>
      </c>
      <c r="D60" s="184"/>
      <c r="E60" s="184" t="s">
        <v>39</v>
      </c>
      <c r="F60" s="184"/>
      <c r="G60" s="71" t="s">
        <v>38</v>
      </c>
      <c r="H60" s="72" t="s">
        <v>39</v>
      </c>
    </row>
    <row r="61" spans="2:8" x14ac:dyDescent="0.3">
      <c r="B61" s="74"/>
      <c r="C61" s="68" t="s">
        <v>17</v>
      </c>
      <c r="D61" s="57" t="s">
        <v>77</v>
      </c>
      <c r="E61" s="57" t="s">
        <v>17</v>
      </c>
      <c r="F61" s="57" t="s">
        <v>77</v>
      </c>
      <c r="G61" s="62" t="s">
        <v>77</v>
      </c>
      <c r="H61" s="63" t="s">
        <v>77</v>
      </c>
    </row>
    <row r="62" spans="2:8" x14ac:dyDescent="0.3">
      <c r="B62" s="74" t="s">
        <v>40</v>
      </c>
      <c r="C62" s="94">
        <v>427266.00000000006</v>
      </c>
      <c r="D62" s="95">
        <v>26061</v>
      </c>
      <c r="E62" s="96">
        <v>19375658568.000004</v>
      </c>
      <c r="F62" s="96">
        <v>1181814228</v>
      </c>
      <c r="G62" s="97">
        <v>36076.707313436113</v>
      </c>
      <c r="H62" s="98">
        <v>1636006523.2497008</v>
      </c>
    </row>
    <row r="63" spans="2:8" x14ac:dyDescent="0.3">
      <c r="B63" s="74" t="s">
        <v>41</v>
      </c>
      <c r="C63" s="94">
        <v>309754.00000000006</v>
      </c>
      <c r="D63" s="95">
        <v>23512</v>
      </c>
      <c r="E63" s="96">
        <v>12528929792.000002</v>
      </c>
      <c r="F63" s="96">
        <v>951013376</v>
      </c>
      <c r="G63" s="97">
        <v>26154.443361199093</v>
      </c>
      <c r="H63" s="98">
        <v>1057894925.0737809</v>
      </c>
    </row>
    <row r="64" spans="2:8" x14ac:dyDescent="0.3">
      <c r="B64" s="74" t="s">
        <v>42</v>
      </c>
      <c r="C64" s="94">
        <v>581036</v>
      </c>
      <c r="D64" s="95">
        <v>43327.999999999985</v>
      </c>
      <c r="E64" s="96">
        <v>18735505820</v>
      </c>
      <c r="F64" s="96">
        <v>1397111359.9999995</v>
      </c>
      <c r="G64" s="97">
        <v>49060.458146844503</v>
      </c>
      <c r="H64" s="98">
        <v>1581954472.9450009</v>
      </c>
    </row>
    <row r="65" spans="2:8" x14ac:dyDescent="0.3">
      <c r="B65" s="74" t="s">
        <v>43</v>
      </c>
      <c r="C65" s="94">
        <v>641815.99999999988</v>
      </c>
      <c r="D65" s="95">
        <v>49098.000000000015</v>
      </c>
      <c r="E65" s="96">
        <v>14716199063.999998</v>
      </c>
      <c r="F65" s="96">
        <v>1125768042.0000002</v>
      </c>
      <c r="G65" s="97">
        <v>54192.488943843658</v>
      </c>
      <c r="H65" s="98">
        <v>1242579578.9933913</v>
      </c>
    </row>
    <row r="66" spans="2:8" x14ac:dyDescent="0.3">
      <c r="B66" s="74" t="s">
        <v>44</v>
      </c>
      <c r="C66" s="94">
        <v>499729.99999999983</v>
      </c>
      <c r="D66" s="95">
        <v>39972.999999999985</v>
      </c>
      <c r="E66" s="96">
        <v>15067858959.999994</v>
      </c>
      <c r="F66" s="96">
        <v>1205265895.9999995</v>
      </c>
      <c r="G66" s="97">
        <v>42195.290394609961</v>
      </c>
      <c r="H66" s="98">
        <v>1272272395.9782796</v>
      </c>
    </row>
    <row r="67" spans="2:8" x14ac:dyDescent="0.3">
      <c r="B67" s="74" t="s">
        <v>45</v>
      </c>
      <c r="C67" s="94">
        <v>478459.00000000012</v>
      </c>
      <c r="D67" s="95">
        <v>59195.000000000007</v>
      </c>
      <c r="E67" s="96">
        <v>8656280228.0000019</v>
      </c>
      <c r="F67" s="96">
        <v>1070955940.0000001</v>
      </c>
      <c r="G67" s="97">
        <v>40399.248488012927</v>
      </c>
      <c r="H67" s="98">
        <v>730903203.64512992</v>
      </c>
    </row>
    <row r="68" spans="2:8" x14ac:dyDescent="0.3">
      <c r="B68" s="74" t="s">
        <v>46</v>
      </c>
      <c r="C68" s="94">
        <v>511107.99999999994</v>
      </c>
      <c r="D68" s="95">
        <v>53300.000000000015</v>
      </c>
      <c r="E68" s="96">
        <v>7792863675.999999</v>
      </c>
      <c r="F68" s="96">
        <v>812665100.00000024</v>
      </c>
      <c r="G68" s="97">
        <v>43156.005208829396</v>
      </c>
      <c r="H68" s="98">
        <v>657999611.41902184</v>
      </c>
    </row>
    <row r="69" spans="2:8" x14ac:dyDescent="0.3">
      <c r="B69" s="74" t="s">
        <v>47</v>
      </c>
      <c r="C69" s="94">
        <v>387069.00000000012</v>
      </c>
      <c r="D69" s="95">
        <v>36180</v>
      </c>
      <c r="E69" s="96">
        <v>10932763905.000004</v>
      </c>
      <c r="F69" s="96">
        <v>1021904100</v>
      </c>
      <c r="G69" s="97">
        <v>32682.626333722797</v>
      </c>
      <c r="H69" s="98">
        <v>923120780.79600036</v>
      </c>
    </row>
    <row r="70" spans="2:8" x14ac:dyDescent="0.3">
      <c r="B70" s="74" t="s">
        <v>48</v>
      </c>
      <c r="C70" s="94">
        <v>793874.00000000012</v>
      </c>
      <c r="D70" s="95">
        <v>60211.000000000007</v>
      </c>
      <c r="E70" s="96">
        <v>13904703110.000002</v>
      </c>
      <c r="F70" s="96">
        <v>1054595665.0000001</v>
      </c>
      <c r="G70" s="97">
        <v>67031.685043384641</v>
      </c>
      <c r="H70" s="98">
        <v>1174059963.5348821</v>
      </c>
    </row>
    <row r="71" spans="2:8" x14ac:dyDescent="0.3">
      <c r="B71" s="74"/>
      <c r="C71" s="67"/>
      <c r="D71" s="13"/>
      <c r="E71" s="13"/>
      <c r="F71" s="13"/>
      <c r="G71" s="61"/>
      <c r="H71" s="60"/>
    </row>
    <row r="72" spans="2:8" x14ac:dyDescent="0.3">
      <c r="B72" s="74" t="s">
        <v>162</v>
      </c>
      <c r="C72" s="183" t="s">
        <v>38</v>
      </c>
      <c r="D72" s="184"/>
      <c r="E72" s="184" t="s">
        <v>39</v>
      </c>
      <c r="F72" s="184"/>
      <c r="G72" s="71" t="s">
        <v>38</v>
      </c>
      <c r="H72" s="72" t="s">
        <v>39</v>
      </c>
    </row>
    <row r="73" spans="2:8" x14ac:dyDescent="0.3">
      <c r="B73" s="74"/>
      <c r="C73" s="68" t="s">
        <v>17</v>
      </c>
      <c r="D73" s="57" t="s">
        <v>77</v>
      </c>
      <c r="E73" s="57" t="s">
        <v>17</v>
      </c>
      <c r="F73" s="57" t="s">
        <v>77</v>
      </c>
      <c r="G73" s="62" t="s">
        <v>77</v>
      </c>
      <c r="H73" s="63" t="s">
        <v>77</v>
      </c>
    </row>
    <row r="74" spans="2:8" x14ac:dyDescent="0.3">
      <c r="B74" s="74" t="s">
        <v>40</v>
      </c>
      <c r="C74" s="94">
        <v>89721</v>
      </c>
      <c r="D74" s="95">
        <v>21054</v>
      </c>
      <c r="E74" s="96">
        <v>4068667908</v>
      </c>
      <c r="F74" s="96">
        <v>954756792</v>
      </c>
      <c r="G74" s="97">
        <v>30651.778018367648</v>
      </c>
      <c r="H74" s="98">
        <v>1389996829.576936</v>
      </c>
    </row>
    <row r="75" spans="2:8" x14ac:dyDescent="0.3">
      <c r="B75" s="74" t="s">
        <v>41</v>
      </c>
      <c r="C75" s="94">
        <v>75124</v>
      </c>
      <c r="D75" s="95">
        <v>68552.999999999971</v>
      </c>
      <c r="E75" s="96">
        <v>3038615552</v>
      </c>
      <c r="F75" s="96">
        <v>2772831743.999999</v>
      </c>
      <c r="G75" s="97">
        <v>25664.941004356297</v>
      </c>
      <c r="H75" s="98">
        <v>1038095533.7442034</v>
      </c>
    </row>
    <row r="76" spans="2:8" x14ac:dyDescent="0.3">
      <c r="B76" s="74" t="s">
        <v>42</v>
      </c>
      <c r="C76" s="94">
        <v>124363.00000000001</v>
      </c>
      <c r="D76" s="95">
        <v>23765</v>
      </c>
      <c r="E76" s="96">
        <v>4010084935.0000005</v>
      </c>
      <c r="F76" s="96">
        <v>766302425</v>
      </c>
      <c r="G76" s="97">
        <v>42486.676137116796</v>
      </c>
      <c r="H76" s="98">
        <v>1369982872.0413311</v>
      </c>
    </row>
    <row r="77" spans="2:8" x14ac:dyDescent="0.3">
      <c r="B77" s="74" t="s">
        <v>43</v>
      </c>
      <c r="C77" s="94">
        <v>99693.000000000015</v>
      </c>
      <c r="D77" s="95">
        <v>24305</v>
      </c>
      <c r="E77" s="96">
        <v>2285860797.0000005</v>
      </c>
      <c r="F77" s="96">
        <v>557289345</v>
      </c>
      <c r="G77" s="97">
        <v>34058.556034653273</v>
      </c>
      <c r="H77" s="98">
        <v>780928631.31856489</v>
      </c>
    </row>
    <row r="78" spans="2:8" x14ac:dyDescent="0.3">
      <c r="B78" s="74" t="s">
        <v>44</v>
      </c>
      <c r="C78" s="94">
        <v>227427</v>
      </c>
      <c r="D78" s="95">
        <v>38771</v>
      </c>
      <c r="E78" s="96">
        <v>6857378904</v>
      </c>
      <c r="F78" s="96">
        <v>1169023192</v>
      </c>
      <c r="G78" s="97">
        <v>77696.881659625942</v>
      </c>
      <c r="H78" s="98">
        <v>2342716375.8010416</v>
      </c>
    </row>
    <row r="79" spans="2:8" x14ac:dyDescent="0.3">
      <c r="B79" s="74" t="s">
        <v>45</v>
      </c>
      <c r="C79" s="94">
        <v>138612</v>
      </c>
      <c r="D79" s="95">
        <v>74061.000000000015</v>
      </c>
      <c r="E79" s="96">
        <v>2507768304</v>
      </c>
      <c r="F79" s="96">
        <v>1339911612.0000002</v>
      </c>
      <c r="G79" s="97">
        <v>47354.624387623589</v>
      </c>
      <c r="H79" s="98">
        <v>856739864.42088592</v>
      </c>
    </row>
    <row r="80" spans="2:8" x14ac:dyDescent="0.3">
      <c r="B80" s="74" t="s">
        <v>46</v>
      </c>
      <c r="C80" s="94">
        <v>113429</v>
      </c>
      <c r="D80" s="95">
        <v>45987</v>
      </c>
      <c r="E80" s="96">
        <v>1729451963</v>
      </c>
      <c r="F80" s="96">
        <v>701163789</v>
      </c>
      <c r="G80" s="97">
        <v>38751.245849304221</v>
      </c>
      <c r="H80" s="98">
        <v>590840245.46434152</v>
      </c>
    </row>
    <row r="81" spans="2:8" x14ac:dyDescent="0.3">
      <c r="B81" s="74" t="s">
        <v>47</v>
      </c>
      <c r="C81" s="94">
        <v>255028.00000000006</v>
      </c>
      <c r="D81" s="95">
        <v>72524</v>
      </c>
      <c r="E81" s="96">
        <v>7203265860.0000019</v>
      </c>
      <c r="F81" s="96">
        <v>2048440380</v>
      </c>
      <c r="G81" s="97">
        <v>87126.332123675238</v>
      </c>
      <c r="H81" s="98">
        <v>2460883250.8332071</v>
      </c>
    </row>
    <row r="82" spans="2:8" x14ac:dyDescent="0.3">
      <c r="B82" s="74" t="s">
        <v>48</v>
      </c>
      <c r="C82" s="94">
        <v>312301.99999999988</v>
      </c>
      <c r="D82" s="95">
        <v>121679.00000000001</v>
      </c>
      <c r="E82" s="96">
        <v>5469969529.9999981</v>
      </c>
      <c r="F82" s="96">
        <v>2131207685.0000002</v>
      </c>
      <c r="G82" s="97">
        <v>106693.09948275489</v>
      </c>
      <c r="H82" s="98">
        <v>1868729637.4404519</v>
      </c>
    </row>
    <row r="83" spans="2:8" x14ac:dyDescent="0.3">
      <c r="B83" s="74"/>
      <c r="C83" s="67"/>
      <c r="D83" s="13"/>
      <c r="E83" s="13"/>
      <c r="F83" s="13"/>
      <c r="G83" s="61"/>
      <c r="H83" s="60"/>
    </row>
    <row r="84" spans="2:8" x14ac:dyDescent="0.3">
      <c r="B84" s="74" t="s">
        <v>163</v>
      </c>
      <c r="C84" s="183" t="s">
        <v>38</v>
      </c>
      <c r="D84" s="184"/>
      <c r="E84" s="184" t="s">
        <v>39</v>
      </c>
      <c r="F84" s="184"/>
      <c r="G84" s="71" t="s">
        <v>38</v>
      </c>
      <c r="H84" s="72" t="s">
        <v>39</v>
      </c>
    </row>
    <row r="85" spans="2:8" x14ac:dyDescent="0.3">
      <c r="B85" s="74"/>
      <c r="C85" s="68" t="s">
        <v>17</v>
      </c>
      <c r="D85" s="57" t="s">
        <v>77</v>
      </c>
      <c r="E85" s="57" t="s">
        <v>17</v>
      </c>
      <c r="F85" s="57" t="s">
        <v>77</v>
      </c>
      <c r="G85" s="62" t="s">
        <v>77</v>
      </c>
      <c r="H85" s="63" t="s">
        <v>77</v>
      </c>
    </row>
    <row r="86" spans="2:8" x14ac:dyDescent="0.3">
      <c r="B86" s="74" t="s">
        <v>40</v>
      </c>
      <c r="C86" s="94">
        <v>59276</v>
      </c>
      <c r="D86" s="95">
        <v>6626.9999999999991</v>
      </c>
      <c r="E86" s="96">
        <v>2688048048</v>
      </c>
      <c r="F86" s="96">
        <v>300521195.99999994</v>
      </c>
      <c r="G86" s="97">
        <v>12706.604594074437</v>
      </c>
      <c r="H86" s="98">
        <v>576219105.13208759</v>
      </c>
    </row>
    <row r="87" spans="2:8" x14ac:dyDescent="0.3">
      <c r="B87" s="74" t="s">
        <v>41</v>
      </c>
      <c r="C87" s="94">
        <v>21619.999999999996</v>
      </c>
      <c r="D87" s="95">
        <v>2020.0000000000002</v>
      </c>
      <c r="E87" s="96">
        <v>874485759.99999988</v>
      </c>
      <c r="F87" s="96">
        <v>81704960.000000015</v>
      </c>
      <c r="G87" s="97">
        <v>4634.5365970019784</v>
      </c>
      <c r="H87" s="98">
        <v>187457736.27553603</v>
      </c>
    </row>
    <row r="88" spans="2:8" x14ac:dyDescent="0.3">
      <c r="B88" s="74" t="s">
        <v>42</v>
      </c>
      <c r="C88" s="94">
        <v>46368</v>
      </c>
      <c r="D88" s="95">
        <v>7933.9999999999991</v>
      </c>
      <c r="E88" s="96">
        <v>1495136160</v>
      </c>
      <c r="F88" s="96">
        <v>255831829.99999997</v>
      </c>
      <c r="G88" s="97">
        <v>9939.6018931446706</v>
      </c>
      <c r="H88" s="98">
        <v>320502463.04444993</v>
      </c>
    </row>
    <row r="89" spans="2:8" x14ac:dyDescent="0.3">
      <c r="B89" s="74" t="s">
        <v>43</v>
      </c>
      <c r="C89" s="94">
        <v>54877.999999999993</v>
      </c>
      <c r="D89" s="95">
        <v>9493.9999999999982</v>
      </c>
      <c r="E89" s="96">
        <v>1258297661.9999998</v>
      </c>
      <c r="F89" s="96">
        <v>217687925.99999997</v>
      </c>
      <c r="G89" s="97">
        <v>11763.834383453959</v>
      </c>
      <c r="H89" s="98">
        <v>269732958.57821584</v>
      </c>
    </row>
    <row r="90" spans="2:8" x14ac:dyDescent="0.3">
      <c r="B90" s="74" t="s">
        <v>44</v>
      </c>
      <c r="C90" s="94">
        <v>148476.99999999997</v>
      </c>
      <c r="D90" s="95">
        <v>21382</v>
      </c>
      <c r="E90" s="96">
        <v>4476878503.999999</v>
      </c>
      <c r="F90" s="96">
        <v>644710064</v>
      </c>
      <c r="G90" s="97">
        <v>31828.033779512618</v>
      </c>
      <c r="H90" s="98">
        <v>959678874.51986444</v>
      </c>
    </row>
    <row r="91" spans="2:8" x14ac:dyDescent="0.3">
      <c r="B91" s="74" t="s">
        <v>45</v>
      </c>
      <c r="C91" s="94">
        <v>65585.999999999985</v>
      </c>
      <c r="D91" s="95">
        <v>24056.000000000007</v>
      </c>
      <c r="E91" s="96">
        <v>1186581911.9999998</v>
      </c>
      <c r="F91" s="96">
        <v>435221152.00000012</v>
      </c>
      <c r="G91" s="97">
        <v>14059.237615678621</v>
      </c>
      <c r="H91" s="98">
        <v>254359726.94285762</v>
      </c>
    </row>
    <row r="92" spans="2:8" x14ac:dyDescent="0.3">
      <c r="B92" s="74" t="s">
        <v>46</v>
      </c>
      <c r="C92" s="94">
        <v>101067.00000000001</v>
      </c>
      <c r="D92" s="95">
        <v>21137.999999999993</v>
      </c>
      <c r="E92" s="96">
        <v>1540968549.0000002</v>
      </c>
      <c r="F92" s="96">
        <v>322291085.99999988</v>
      </c>
      <c r="G92" s="97">
        <v>21665.065228917629</v>
      </c>
      <c r="H92" s="98">
        <v>330327249.5453071</v>
      </c>
    </row>
    <row r="93" spans="2:8" x14ac:dyDescent="0.3">
      <c r="B93" s="74" t="s">
        <v>47</v>
      </c>
      <c r="C93" s="94">
        <v>136133</v>
      </c>
      <c r="D93" s="95">
        <v>40393.000000000007</v>
      </c>
      <c r="E93" s="96">
        <v>3845076585</v>
      </c>
      <c r="F93" s="96">
        <v>1140900285.0000002</v>
      </c>
      <c r="G93" s="97">
        <v>29181.932033287256</v>
      </c>
      <c r="H93" s="98">
        <v>824243670.28019857</v>
      </c>
    </row>
    <row r="94" spans="2:8" x14ac:dyDescent="0.3">
      <c r="B94" s="74" t="s">
        <v>48</v>
      </c>
      <c r="C94" s="94">
        <v>285001</v>
      </c>
      <c r="D94" s="95">
        <v>62873.000000000007</v>
      </c>
      <c r="E94" s="96">
        <v>4991792515</v>
      </c>
      <c r="F94" s="96">
        <v>1101220595.0000002</v>
      </c>
      <c r="G94" s="97">
        <v>61093.781900192465</v>
      </c>
      <c r="H94" s="98">
        <v>1070057589.981871</v>
      </c>
    </row>
    <row r="95" spans="2:8" x14ac:dyDescent="0.3">
      <c r="B95" s="74"/>
      <c r="C95" s="67"/>
      <c r="D95" s="13"/>
      <c r="E95" s="13"/>
      <c r="F95" s="13"/>
      <c r="G95" s="61"/>
      <c r="H95" s="60"/>
    </row>
    <row r="96" spans="2:8" x14ac:dyDescent="0.3">
      <c r="B96" s="160" t="s">
        <v>30</v>
      </c>
      <c r="C96" s="161"/>
      <c r="D96" s="162"/>
      <c r="E96" s="162"/>
      <c r="F96" s="162">
        <v>147319805005.99997</v>
      </c>
      <c r="G96" s="163"/>
      <c r="H96" s="164">
        <v>155406655050.5571</v>
      </c>
    </row>
    <row r="97" spans="2:5" x14ac:dyDescent="0.3">
      <c r="B97" s="5"/>
    </row>
    <row r="103" spans="2:5" x14ac:dyDescent="0.3">
      <c r="B103" s="41" t="s">
        <v>32</v>
      </c>
    </row>
    <row r="104" spans="2:5" x14ac:dyDescent="0.3">
      <c r="B104" s="41"/>
    </row>
    <row r="105" spans="2:5" ht="46.35" customHeight="1" x14ac:dyDescent="0.3">
      <c r="B105" s="175" t="s">
        <v>164</v>
      </c>
      <c r="C105" s="175"/>
      <c r="D105" s="175"/>
      <c r="E105" s="175"/>
    </row>
    <row r="106" spans="2:5" x14ac:dyDescent="0.3">
      <c r="B106" s="170" t="s">
        <v>165</v>
      </c>
      <c r="C106" s="170"/>
      <c r="D106" s="170"/>
      <c r="E106" s="170"/>
    </row>
    <row r="107" spans="2:5" ht="92.7" customHeight="1" x14ac:dyDescent="0.3">
      <c r="B107" s="175" t="s">
        <v>166</v>
      </c>
      <c r="C107" s="185"/>
      <c r="D107" s="185"/>
      <c r="E107" s="185"/>
    </row>
  </sheetData>
  <mergeCells count="17">
    <mergeCell ref="C22:F22"/>
    <mergeCell ref="G22:H22"/>
    <mergeCell ref="C24:D24"/>
    <mergeCell ref="E24:F24"/>
    <mergeCell ref="C36:D36"/>
    <mergeCell ref="E36:F36"/>
    <mergeCell ref="C48:D48"/>
    <mergeCell ref="E48:F48"/>
    <mergeCell ref="C60:D60"/>
    <mergeCell ref="E60:F60"/>
    <mergeCell ref="C72:D72"/>
    <mergeCell ref="E72:F72"/>
    <mergeCell ref="C84:D84"/>
    <mergeCell ref="E84:F84"/>
    <mergeCell ref="B105:E105"/>
    <mergeCell ref="B106:E106"/>
    <mergeCell ref="B107:E107"/>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10333-77BC-4A40-81D9-F9DB8C10CC91}">
  <dimension ref="B2:L81"/>
  <sheetViews>
    <sheetView showGridLines="0" zoomScale="80" zoomScaleNormal="80" workbookViewId="0">
      <selection activeCell="M33" sqref="M33"/>
    </sheetView>
  </sheetViews>
  <sheetFormatPr defaultRowHeight="14.4" x14ac:dyDescent="0.3"/>
  <cols>
    <col min="1" max="1" width="6.88671875" customWidth="1"/>
    <col min="2" max="2" width="47.88671875" bestFit="1" customWidth="1"/>
    <col min="9" max="10" width="35.44140625" customWidth="1"/>
  </cols>
  <sheetData>
    <row r="2" spans="2:10" ht="28.95" customHeight="1" x14ac:dyDescent="0.4">
      <c r="B2" s="186" t="s">
        <v>49</v>
      </c>
      <c r="C2" s="186"/>
      <c r="D2" s="186"/>
      <c r="E2" s="37"/>
      <c r="I2" s="30" t="s">
        <v>52</v>
      </c>
    </row>
    <row r="3" spans="2:10" x14ac:dyDescent="0.3">
      <c r="B3" s="146"/>
      <c r="C3" s="146"/>
      <c r="D3" s="146"/>
      <c r="I3" s="1"/>
    </row>
    <row r="5" spans="2:10" x14ac:dyDescent="0.3">
      <c r="B5" s="1" t="s">
        <v>50</v>
      </c>
      <c r="I5" s="14"/>
      <c r="J5" s="76" t="s">
        <v>53</v>
      </c>
    </row>
    <row r="6" spans="2:10" x14ac:dyDescent="0.3">
      <c r="B6" s="55"/>
      <c r="C6" s="52" t="s">
        <v>17</v>
      </c>
      <c r="D6" s="53" t="s">
        <v>124</v>
      </c>
      <c r="I6" s="50" t="s">
        <v>40</v>
      </c>
      <c r="J6" s="107">
        <v>45348</v>
      </c>
    </row>
    <row r="7" spans="2:10" x14ac:dyDescent="0.3">
      <c r="B7" s="50" t="s">
        <v>40</v>
      </c>
      <c r="C7" s="93">
        <v>0.12854440072728759</v>
      </c>
      <c r="D7" s="93">
        <v>9.8888400284054934E-2</v>
      </c>
      <c r="I7" s="50" t="s">
        <v>41</v>
      </c>
      <c r="J7" s="166">
        <v>40448</v>
      </c>
    </row>
    <row r="8" spans="2:10" x14ac:dyDescent="0.3">
      <c r="B8" s="50" t="s">
        <v>41</v>
      </c>
      <c r="C8" s="93">
        <v>0.48815936610375449</v>
      </c>
      <c r="D8" s="93">
        <v>0.48038263450982738</v>
      </c>
      <c r="I8" s="50" t="s">
        <v>42</v>
      </c>
      <c r="J8" s="107">
        <v>32245</v>
      </c>
    </row>
    <row r="9" spans="2:10" x14ac:dyDescent="0.3">
      <c r="B9" s="50" t="s">
        <v>42</v>
      </c>
      <c r="C9" s="93">
        <v>0.18366115132634411</v>
      </c>
      <c r="D9" s="93">
        <v>0.14399777423895049</v>
      </c>
      <c r="I9" s="50" t="s">
        <v>43</v>
      </c>
      <c r="J9" s="107">
        <v>22929</v>
      </c>
    </row>
    <row r="10" spans="2:10" x14ac:dyDescent="0.3">
      <c r="B10" s="50" t="s">
        <v>43</v>
      </c>
      <c r="C10" s="165">
        <v>7.2431930566333139E-2</v>
      </c>
      <c r="D10" s="165">
        <v>7.3506683687192334E-2</v>
      </c>
      <c r="I10" s="50" t="s">
        <v>44</v>
      </c>
      <c r="J10" s="107">
        <v>30152</v>
      </c>
    </row>
    <row r="11" spans="2:10" x14ac:dyDescent="0.3">
      <c r="B11" s="50" t="s">
        <v>44</v>
      </c>
      <c r="C11" s="93">
        <v>2.716214463375061E-2</v>
      </c>
      <c r="D11" s="93">
        <v>2.244795291177647E-2</v>
      </c>
      <c r="I11" s="50" t="s">
        <v>45</v>
      </c>
      <c r="J11" s="107">
        <v>18092</v>
      </c>
    </row>
    <row r="12" spans="2:10" x14ac:dyDescent="0.3">
      <c r="B12" s="50" t="s">
        <v>45</v>
      </c>
      <c r="C12" s="93">
        <v>3.5578109461793503E-2</v>
      </c>
      <c r="D12" s="93">
        <v>7.4559437354930619E-2</v>
      </c>
      <c r="I12" s="50" t="s">
        <v>46</v>
      </c>
      <c r="J12" s="107">
        <v>15247</v>
      </c>
    </row>
    <row r="13" spans="2:10" x14ac:dyDescent="0.3">
      <c r="B13" s="50" t="s">
        <v>46</v>
      </c>
      <c r="C13" s="93">
        <v>2.7850291620490578E-2</v>
      </c>
      <c r="D13" s="93">
        <v>4.3699772727596162E-2</v>
      </c>
      <c r="I13" s="50" t="s">
        <v>47</v>
      </c>
      <c r="J13" s="107">
        <v>28245</v>
      </c>
    </row>
    <row r="14" spans="2:10" x14ac:dyDescent="0.3">
      <c r="B14" s="50" t="s">
        <v>47</v>
      </c>
      <c r="C14" s="93">
        <v>1.19287913508298E-2</v>
      </c>
      <c r="D14" s="93">
        <v>2.317801392096841E-2</v>
      </c>
      <c r="I14" s="50" t="s">
        <v>48</v>
      </c>
      <c r="J14" s="107">
        <v>17515</v>
      </c>
    </row>
    <row r="15" spans="2:10" x14ac:dyDescent="0.3">
      <c r="B15" s="51" t="s">
        <v>48</v>
      </c>
      <c r="C15" s="93">
        <v>2.3592791751338629E-2</v>
      </c>
      <c r="D15" s="93">
        <v>3.7201802809525231E-2</v>
      </c>
      <c r="I15" s="51" t="s">
        <v>54</v>
      </c>
      <c r="J15" s="107">
        <v>29669</v>
      </c>
    </row>
    <row r="16" spans="2:10" x14ac:dyDescent="0.3">
      <c r="C16" s="4"/>
    </row>
    <row r="17" spans="2:12" x14ac:dyDescent="0.3">
      <c r="B17" s="1" t="s">
        <v>159</v>
      </c>
    </row>
    <row r="18" spans="2:12" x14ac:dyDescent="0.3">
      <c r="B18" s="14"/>
      <c r="C18" s="52" t="s">
        <v>17</v>
      </c>
      <c r="D18" s="53" t="s">
        <v>124</v>
      </c>
      <c r="I18" s="41" t="s">
        <v>32</v>
      </c>
    </row>
    <row r="19" spans="2:12" x14ac:dyDescent="0.3">
      <c r="B19" s="50" t="s">
        <v>40</v>
      </c>
      <c r="C19" s="93">
        <v>0.11762808549523179</v>
      </c>
      <c r="D19" s="93">
        <v>7.771848850398419E-2</v>
      </c>
      <c r="I19" s="41"/>
    </row>
    <row r="20" spans="2:12" x14ac:dyDescent="0.3">
      <c r="B20" s="50" t="s">
        <v>41</v>
      </c>
      <c r="C20" s="93">
        <v>0.24868759612358601</v>
      </c>
      <c r="D20" s="93">
        <v>0.21896646430635119</v>
      </c>
      <c r="I20" s="169" t="s">
        <v>168</v>
      </c>
      <c r="J20" s="169"/>
      <c r="K20" s="169"/>
      <c r="L20" s="169"/>
    </row>
    <row r="21" spans="2:12" x14ac:dyDescent="0.3">
      <c r="B21" s="50" t="s">
        <v>42</v>
      </c>
      <c r="C21" s="93">
        <v>0.1964909859470062</v>
      </c>
      <c r="D21" s="93">
        <v>0.1214482911135049</v>
      </c>
    </row>
    <row r="22" spans="2:12" x14ac:dyDescent="0.3">
      <c r="B22" s="50" t="s">
        <v>43</v>
      </c>
      <c r="C22" s="165">
        <v>0.104091584409447</v>
      </c>
      <c r="D22" s="165">
        <v>5.5432696766277413E-2</v>
      </c>
    </row>
    <row r="23" spans="2:12" x14ac:dyDescent="0.3">
      <c r="B23" s="50" t="s">
        <v>44</v>
      </c>
      <c r="C23" s="93">
        <v>8.9462502522345624E-2</v>
      </c>
      <c r="D23" s="93">
        <v>6.5452029191248332E-2</v>
      </c>
    </row>
    <row r="24" spans="2:12" x14ac:dyDescent="0.3">
      <c r="B24" s="50" t="s">
        <v>45</v>
      </c>
      <c r="C24" s="93">
        <v>0.10245794086680859</v>
      </c>
      <c r="D24" s="93">
        <v>0.18112199402192911</v>
      </c>
    </row>
    <row r="25" spans="2:12" x14ac:dyDescent="0.3">
      <c r="B25" s="50" t="s">
        <v>46</v>
      </c>
      <c r="C25" s="93">
        <v>4.8473993963099003E-2</v>
      </c>
      <c r="D25" s="93">
        <v>6.4881330299117551E-2</v>
      </c>
    </row>
    <row r="26" spans="2:12" x14ac:dyDescent="0.3">
      <c r="B26" s="50" t="s">
        <v>47</v>
      </c>
      <c r="C26" s="93">
        <v>3.2745535317543713E-2</v>
      </c>
      <c r="D26" s="93">
        <v>8.7623681150528959E-2</v>
      </c>
    </row>
    <row r="27" spans="2:12" x14ac:dyDescent="0.3">
      <c r="B27" s="51" t="s">
        <v>48</v>
      </c>
      <c r="C27" s="93">
        <v>5.9581201755238899E-2</v>
      </c>
      <c r="D27" s="93">
        <v>0.12547171830302681</v>
      </c>
    </row>
    <row r="29" spans="2:12" x14ac:dyDescent="0.3">
      <c r="B29" s="1" t="s">
        <v>160</v>
      </c>
    </row>
    <row r="30" spans="2:12" x14ac:dyDescent="0.3">
      <c r="B30" s="14"/>
      <c r="C30" s="52" t="s">
        <v>17</v>
      </c>
      <c r="D30" s="53" t="s">
        <v>124</v>
      </c>
    </row>
    <row r="31" spans="2:12" x14ac:dyDescent="0.3">
      <c r="B31" s="50" t="s">
        <v>40</v>
      </c>
      <c r="C31" s="93">
        <v>0.10501679454471489</v>
      </c>
      <c r="D31" s="93">
        <v>6.2619425690768379E-2</v>
      </c>
    </row>
    <row r="32" spans="2:12" x14ac:dyDescent="0.3">
      <c r="B32" s="50" t="s">
        <v>41</v>
      </c>
      <c r="C32" s="93">
        <v>0.110556519453121</v>
      </c>
      <c r="D32" s="93">
        <v>8.7405106050797168E-2</v>
      </c>
    </row>
    <row r="33" spans="2:4" x14ac:dyDescent="0.3">
      <c r="B33" s="50" t="s">
        <v>42</v>
      </c>
      <c r="C33" s="93">
        <v>0.1587563874831063</v>
      </c>
      <c r="D33" s="93">
        <v>0.1361033562244004</v>
      </c>
    </row>
    <row r="34" spans="2:4" x14ac:dyDescent="0.3">
      <c r="B34" s="50" t="s">
        <v>43</v>
      </c>
      <c r="C34" s="165">
        <v>0.12163187184026709</v>
      </c>
      <c r="D34" s="165">
        <v>0.1242654193360284</v>
      </c>
    </row>
    <row r="35" spans="2:4" x14ac:dyDescent="0.3">
      <c r="B35" s="50" t="s">
        <v>44</v>
      </c>
      <c r="C35" s="93">
        <v>0.17114996494239179</v>
      </c>
      <c r="D35" s="93">
        <v>9.9976643901001486E-2</v>
      </c>
    </row>
    <row r="36" spans="2:4" x14ac:dyDescent="0.3">
      <c r="B36" s="50" t="s">
        <v>45</v>
      </c>
      <c r="C36" s="93">
        <v>0.1130002265059119</v>
      </c>
      <c r="D36" s="93">
        <v>0.13793735862898129</v>
      </c>
    </row>
    <row r="37" spans="2:4" x14ac:dyDescent="0.3">
      <c r="B37" s="50" t="s">
        <v>46</v>
      </c>
      <c r="C37" s="93">
        <v>7.2740029888290952E-2</v>
      </c>
      <c r="D37" s="93">
        <v>0.1428860300745044</v>
      </c>
    </row>
    <row r="38" spans="2:4" x14ac:dyDescent="0.3">
      <c r="B38" s="50" t="s">
        <v>47</v>
      </c>
      <c r="C38" s="93">
        <v>5.2575759016066183E-2</v>
      </c>
      <c r="D38" s="93">
        <v>6.4845308951028996E-2</v>
      </c>
    </row>
    <row r="39" spans="2:4" x14ac:dyDescent="0.3">
      <c r="B39" s="51" t="s">
        <v>48</v>
      </c>
      <c r="C39" s="93">
        <v>9.3634134932620225E-2</v>
      </c>
      <c r="D39" s="93">
        <v>0.14057550054941689</v>
      </c>
    </row>
    <row r="41" spans="2:4" x14ac:dyDescent="0.3">
      <c r="B41" s="1" t="s">
        <v>161</v>
      </c>
    </row>
    <row r="42" spans="2:4" x14ac:dyDescent="0.3">
      <c r="B42" s="14"/>
      <c r="C42" s="52" t="s">
        <v>17</v>
      </c>
      <c r="D42" s="53" t="s">
        <v>124</v>
      </c>
    </row>
    <row r="43" spans="2:4" x14ac:dyDescent="0.3">
      <c r="B43" s="50" t="s">
        <v>40</v>
      </c>
      <c r="C43" s="93">
        <v>9.2071641013993497E-2</v>
      </c>
      <c r="D43" s="93">
        <v>6.6510477677990371E-2</v>
      </c>
    </row>
    <row r="44" spans="2:4" x14ac:dyDescent="0.3">
      <c r="B44" s="50" t="s">
        <v>41</v>
      </c>
      <c r="C44" s="93">
        <v>6.6748955195706061E-2</v>
      </c>
      <c r="D44" s="93">
        <v>6.0005155257469377E-2</v>
      </c>
    </row>
    <row r="45" spans="2:4" x14ac:dyDescent="0.3">
      <c r="B45" s="50" t="s">
        <v>42</v>
      </c>
      <c r="C45" s="93">
        <v>0.12520757094692</v>
      </c>
      <c r="D45" s="93">
        <v>0.1105777206105662</v>
      </c>
    </row>
    <row r="46" spans="2:4" x14ac:dyDescent="0.3">
      <c r="B46" s="50" t="s">
        <v>43</v>
      </c>
      <c r="C46" s="165">
        <v>0.13830506604559509</v>
      </c>
      <c r="D46" s="165">
        <v>0.1253033817978578</v>
      </c>
    </row>
    <row r="47" spans="2:4" x14ac:dyDescent="0.3">
      <c r="B47" s="50" t="s">
        <v>44</v>
      </c>
      <c r="C47" s="93">
        <v>0.10768692375223619</v>
      </c>
      <c r="D47" s="93">
        <v>0.102015399417609</v>
      </c>
    </row>
    <row r="48" spans="2:4" x14ac:dyDescent="0.3">
      <c r="B48" s="50" t="s">
        <v>45</v>
      </c>
      <c r="C48" s="93">
        <v>0.1031032314481244</v>
      </c>
      <c r="D48" s="93">
        <v>0.15107201282178889</v>
      </c>
    </row>
    <row r="49" spans="2:4" x14ac:dyDescent="0.3">
      <c r="B49" s="50" t="s">
        <v>46</v>
      </c>
      <c r="C49" s="93">
        <v>0.1101387713868648</v>
      </c>
      <c r="D49" s="93">
        <v>0.1360273381772337</v>
      </c>
    </row>
    <row r="50" spans="2:4" x14ac:dyDescent="0.3">
      <c r="B50" s="50" t="s">
        <v>47</v>
      </c>
      <c r="C50" s="93">
        <v>8.3409580953423518E-2</v>
      </c>
      <c r="D50" s="93">
        <v>9.2335255070399885E-2</v>
      </c>
    </row>
    <row r="51" spans="2:4" x14ac:dyDescent="0.3">
      <c r="B51" s="51" t="s">
        <v>48</v>
      </c>
      <c r="C51" s="93">
        <v>0.17107207673520261</v>
      </c>
      <c r="D51" s="93">
        <v>0.15366495420242809</v>
      </c>
    </row>
    <row r="53" spans="2:4" x14ac:dyDescent="0.3">
      <c r="B53" s="1" t="s">
        <v>162</v>
      </c>
    </row>
    <row r="54" spans="2:4" x14ac:dyDescent="0.3">
      <c r="B54" s="14"/>
      <c r="C54" s="52" t="s">
        <v>17</v>
      </c>
      <c r="D54" s="53" t="s">
        <v>124</v>
      </c>
    </row>
    <row r="55" spans="2:4" x14ac:dyDescent="0.3">
      <c r="B55" s="50" t="s">
        <v>40</v>
      </c>
      <c r="C55" s="93">
        <v>6.2267203274613207E-2</v>
      </c>
      <c r="D55" s="93">
        <v>4.2769907082001048E-2</v>
      </c>
    </row>
    <row r="56" spans="2:4" x14ac:dyDescent="0.3">
      <c r="B56" s="50" t="s">
        <v>41</v>
      </c>
      <c r="C56" s="93">
        <v>5.213675035724126E-2</v>
      </c>
      <c r="D56" s="93">
        <v>0.13926120643072179</v>
      </c>
    </row>
    <row r="57" spans="2:4" x14ac:dyDescent="0.3">
      <c r="B57" s="50" t="s">
        <v>42</v>
      </c>
      <c r="C57" s="93">
        <v>8.6309071464213766E-2</v>
      </c>
      <c r="D57" s="93">
        <v>4.8277136971775193E-2</v>
      </c>
    </row>
    <row r="58" spans="2:4" x14ac:dyDescent="0.3">
      <c r="B58" s="50" t="s">
        <v>43</v>
      </c>
      <c r="C58" s="165">
        <v>6.9187863443965353E-2</v>
      </c>
      <c r="D58" s="165">
        <v>4.9374113784935662E-2</v>
      </c>
    </row>
    <row r="59" spans="2:4" x14ac:dyDescent="0.3">
      <c r="B59" s="50" t="s">
        <v>44</v>
      </c>
      <c r="C59" s="93">
        <v>0.15783644006570879</v>
      </c>
      <c r="D59" s="93">
        <v>7.8760903746378966E-2</v>
      </c>
    </row>
    <row r="60" spans="2:4" x14ac:dyDescent="0.3">
      <c r="B60" s="50" t="s">
        <v>45</v>
      </c>
      <c r="C60" s="93">
        <v>9.6198009165086057E-2</v>
      </c>
      <c r="D60" s="93">
        <v>0.15045036992495869</v>
      </c>
    </row>
    <row r="61" spans="2:4" x14ac:dyDescent="0.3">
      <c r="B61" s="50" t="s">
        <v>46</v>
      </c>
      <c r="C61" s="93">
        <v>7.8720774403273505E-2</v>
      </c>
      <c r="D61" s="93">
        <v>9.3419764271871486E-2</v>
      </c>
    </row>
    <row r="62" spans="2:4" x14ac:dyDescent="0.3">
      <c r="B62" s="50" t="s">
        <v>47</v>
      </c>
      <c r="C62" s="93">
        <v>0.17699178917664829</v>
      </c>
      <c r="D62" s="93">
        <v>0.1473280488845371</v>
      </c>
    </row>
    <row r="63" spans="2:4" x14ac:dyDescent="0.3">
      <c r="B63" s="51" t="s">
        <v>48</v>
      </c>
      <c r="C63" s="93">
        <v>0.21674047454963999</v>
      </c>
      <c r="D63" s="93">
        <v>0.24718341046028339</v>
      </c>
    </row>
    <row r="65" spans="2:10" x14ac:dyDescent="0.3">
      <c r="B65" s="1" t="s">
        <v>163</v>
      </c>
    </row>
    <row r="66" spans="2:10" x14ac:dyDescent="0.3">
      <c r="B66" s="14"/>
      <c r="C66" s="52" t="s">
        <v>17</v>
      </c>
      <c r="D66" s="53" t="s">
        <v>124</v>
      </c>
      <c r="I66" s="18"/>
      <c r="J66" s="19"/>
    </row>
    <row r="67" spans="2:10" x14ac:dyDescent="0.3">
      <c r="B67" s="50" t="s">
        <v>40</v>
      </c>
      <c r="C67" s="93">
        <v>6.4271502534493513E-2</v>
      </c>
      <c r="D67" s="93">
        <v>3.3520146483090707E-2</v>
      </c>
      <c r="I67" s="18"/>
      <c r="J67" s="19"/>
    </row>
    <row r="68" spans="2:10" x14ac:dyDescent="0.3">
      <c r="B68" s="50" t="s">
        <v>41</v>
      </c>
      <c r="C68" s="93">
        <v>2.3442031931907512E-2</v>
      </c>
      <c r="D68" s="93">
        <v>1.0217397901892749E-2</v>
      </c>
      <c r="I68" s="18"/>
      <c r="J68" s="19"/>
    </row>
    <row r="69" spans="2:10" x14ac:dyDescent="0.3">
      <c r="B69" s="50" t="s">
        <v>42</v>
      </c>
      <c r="C69" s="93">
        <v>5.0275676994388882E-2</v>
      </c>
      <c r="D69" s="93">
        <v>4.0131106412681708E-2</v>
      </c>
      <c r="I69" s="18"/>
      <c r="J69" s="19"/>
    </row>
    <row r="70" spans="2:10" x14ac:dyDescent="0.3">
      <c r="B70" s="50" t="s">
        <v>43</v>
      </c>
      <c r="C70" s="165">
        <v>5.950285977609715E-2</v>
      </c>
      <c r="D70" s="165">
        <v>4.8021770138895907E-2</v>
      </c>
      <c r="I70" s="18"/>
      <c r="J70" s="19"/>
    </row>
    <row r="71" spans="2:10" x14ac:dyDescent="0.3">
      <c r="B71" s="50" t="s">
        <v>44</v>
      </c>
      <c r="C71" s="93">
        <v>0.1609899433466157</v>
      </c>
      <c r="D71" s="93">
        <v>0.1081526742268667</v>
      </c>
      <c r="I71" s="18"/>
      <c r="J71" s="19"/>
    </row>
    <row r="72" spans="2:10" x14ac:dyDescent="0.3">
      <c r="B72" s="50" t="s">
        <v>45</v>
      </c>
      <c r="C72" s="93">
        <v>7.1113279661706108E-2</v>
      </c>
      <c r="D72" s="93">
        <v>0.12167808115244159</v>
      </c>
      <c r="I72" s="18"/>
      <c r="J72" s="19"/>
    </row>
    <row r="73" spans="2:10" x14ac:dyDescent="0.3">
      <c r="B73" s="50" t="s">
        <v>46</v>
      </c>
      <c r="C73" s="93">
        <v>0.10958445149223391</v>
      </c>
      <c r="D73" s="93">
        <v>0.1069184934902024</v>
      </c>
      <c r="I73" s="18"/>
      <c r="J73" s="19"/>
    </row>
    <row r="74" spans="2:10" x14ac:dyDescent="0.3">
      <c r="B74" s="50" t="s">
        <v>47</v>
      </c>
      <c r="C74" s="93">
        <v>0.14760564907429999</v>
      </c>
      <c r="D74" s="93">
        <v>0.20431255121344249</v>
      </c>
      <c r="I74" s="18"/>
      <c r="J74" s="19"/>
    </row>
    <row r="75" spans="2:10" x14ac:dyDescent="0.3">
      <c r="B75" s="51" t="s">
        <v>48</v>
      </c>
      <c r="C75" s="93">
        <v>0.30901954406223742</v>
      </c>
      <c r="D75" s="93">
        <v>0.31801903875529841</v>
      </c>
    </row>
    <row r="79" spans="2:10" x14ac:dyDescent="0.3">
      <c r="B79" s="41" t="s">
        <v>32</v>
      </c>
      <c r="C79" s="31"/>
      <c r="D79" s="31"/>
    </row>
    <row r="80" spans="2:10" x14ac:dyDescent="0.3">
      <c r="B80" s="54"/>
      <c r="C80" s="31"/>
      <c r="D80" s="31"/>
    </row>
    <row r="81" spans="2:4" ht="43.35" customHeight="1" x14ac:dyDescent="0.3">
      <c r="B81" s="169" t="s">
        <v>167</v>
      </c>
      <c r="C81" s="169"/>
      <c r="D81" s="169"/>
    </row>
  </sheetData>
  <mergeCells count="3">
    <mergeCell ref="B2:D2"/>
    <mergeCell ref="B81:D81"/>
    <mergeCell ref="I20:L2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15"/>
  <sheetViews>
    <sheetView showGridLines="0" tabSelected="1" zoomScale="80" zoomScaleNormal="80" workbookViewId="0">
      <selection activeCell="D15" sqref="D15"/>
    </sheetView>
  </sheetViews>
  <sheetFormatPr defaultRowHeight="14.4" x14ac:dyDescent="0.3"/>
  <cols>
    <col min="1" max="1" width="5.88671875" customWidth="1"/>
    <col min="2" max="2" width="106.109375" customWidth="1"/>
  </cols>
  <sheetData>
    <row r="2" spans="2:2" ht="21" x14ac:dyDescent="0.4">
      <c r="B2" s="30" t="s">
        <v>1</v>
      </c>
    </row>
    <row r="4" spans="2:2" x14ac:dyDescent="0.3">
      <c r="B4" s="31" t="s">
        <v>2</v>
      </c>
    </row>
    <row r="5" spans="2:2" x14ac:dyDescent="0.3">
      <c r="B5" s="31"/>
    </row>
    <row r="6" spans="2:2" ht="43.95" customHeight="1" x14ac:dyDescent="0.3">
      <c r="B6" s="32" t="s">
        <v>59</v>
      </c>
    </row>
    <row r="7" spans="2:2" ht="37.35" customHeight="1" x14ac:dyDescent="0.3">
      <c r="B7" s="32" t="s">
        <v>60</v>
      </c>
    </row>
    <row r="8" spans="2:2" ht="50.4" customHeight="1" x14ac:dyDescent="0.3">
      <c r="B8" s="32" t="s">
        <v>3</v>
      </c>
    </row>
    <row r="9" spans="2:2" ht="68.400000000000006" customHeight="1" x14ac:dyDescent="0.3">
      <c r="B9" s="32" t="s">
        <v>61</v>
      </c>
    </row>
    <row r="10" spans="2:2" ht="50.4" customHeight="1" x14ac:dyDescent="0.3">
      <c r="B10" s="32" t="s">
        <v>4</v>
      </c>
    </row>
    <row r="11" spans="2:2" ht="49.35" customHeight="1" x14ac:dyDescent="0.3">
      <c r="B11" s="32" t="s">
        <v>5</v>
      </c>
    </row>
    <row r="12" spans="2:2" ht="23.4" customHeight="1" x14ac:dyDescent="0.3">
      <c r="B12" s="32" t="s">
        <v>6</v>
      </c>
    </row>
    <row r="13" spans="2:2" ht="53.4" customHeight="1" x14ac:dyDescent="0.3">
      <c r="B13" s="32" t="s">
        <v>62</v>
      </c>
    </row>
    <row r="14" spans="2:2" ht="39.6" customHeight="1" x14ac:dyDescent="0.3">
      <c r="B14" s="32" t="s">
        <v>7</v>
      </c>
    </row>
    <row r="15" spans="2:2" ht="77.7" customHeight="1" x14ac:dyDescent="0.3">
      <c r="B15" s="32" t="s">
        <v>63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E8B13-9EE2-42ED-AF46-B34E2C93F9F0}">
  <sheetPr>
    <tabColor theme="8" tint="-0.249977111117893"/>
  </sheetPr>
  <dimension ref="A1"/>
  <sheetViews>
    <sheetView workbookViewId="0">
      <selection activeCell="P31" sqref="P31"/>
    </sheetView>
  </sheetViews>
  <sheetFormatPr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M52"/>
  <sheetViews>
    <sheetView showGridLines="0" zoomScale="80" zoomScaleNormal="80" workbookViewId="0">
      <selection activeCell="C33" sqref="C33"/>
    </sheetView>
  </sheetViews>
  <sheetFormatPr defaultRowHeight="14.4" x14ac:dyDescent="0.3"/>
  <cols>
    <col min="1" max="1" width="5.77734375" customWidth="1"/>
    <col min="2" max="2" width="46" customWidth="1"/>
    <col min="3" max="3" width="35.44140625" customWidth="1"/>
    <col min="4" max="4" width="21.77734375" customWidth="1"/>
    <col min="5" max="5" width="19.88671875" customWidth="1"/>
    <col min="6" max="6" width="19.5546875" customWidth="1"/>
    <col min="7" max="7" width="23.109375" customWidth="1"/>
    <col min="10" max="10" width="21.88671875" customWidth="1"/>
  </cols>
  <sheetData>
    <row r="2" spans="2:13" ht="21" x14ac:dyDescent="0.4">
      <c r="B2" s="30" t="s">
        <v>8</v>
      </c>
    </row>
    <row r="4" spans="2:13" x14ac:dyDescent="0.3">
      <c r="B4" s="1" t="s">
        <v>9</v>
      </c>
    </row>
    <row r="5" spans="2:13" x14ac:dyDescent="0.3">
      <c r="B5" s="1"/>
    </row>
    <row r="6" spans="2:13" x14ac:dyDescent="0.3">
      <c r="B6" s="14" t="s">
        <v>10</v>
      </c>
      <c r="C6" s="15">
        <v>6176206</v>
      </c>
      <c r="D6" s="29"/>
    </row>
    <row r="7" spans="2:13" x14ac:dyDescent="0.3">
      <c r="C7" s="5"/>
    </row>
    <row r="8" spans="2:13" x14ac:dyDescent="0.3">
      <c r="C8" s="5"/>
    </row>
    <row r="9" spans="2:13" ht="43.2" x14ac:dyDescent="0.3">
      <c r="B9" s="48" t="s">
        <v>11</v>
      </c>
      <c r="C9" s="43" t="s">
        <v>12</v>
      </c>
      <c r="D9" s="44" t="s">
        <v>13</v>
      </c>
      <c r="E9" s="44" t="s">
        <v>14</v>
      </c>
      <c r="F9" s="44" t="s">
        <v>15</v>
      </c>
      <c r="G9" s="49" t="s">
        <v>16</v>
      </c>
    </row>
    <row r="10" spans="2:13" x14ac:dyDescent="0.3">
      <c r="B10" s="45" t="s">
        <v>17</v>
      </c>
      <c r="C10" s="93">
        <v>0.57774238747865603</v>
      </c>
      <c r="D10" s="93">
        <v>0.79254347221723997</v>
      </c>
      <c r="E10" s="22">
        <f>$C$6*C10*D10</f>
        <v>2827998</v>
      </c>
      <c r="F10" s="22"/>
      <c r="G10" s="22"/>
      <c r="H10" s="6"/>
      <c r="J10" s="23"/>
      <c r="K10" s="24"/>
      <c r="L10" s="25"/>
      <c r="M10" s="25"/>
    </row>
    <row r="11" spans="2:13" x14ac:dyDescent="0.3">
      <c r="B11" s="46" t="s">
        <v>18</v>
      </c>
      <c r="C11" s="93">
        <v>3.7015442813921683E-2</v>
      </c>
      <c r="D11" s="93">
        <v>0.67700282133718259</v>
      </c>
      <c r="E11" s="22">
        <f t="shared" ref="E11:E18" si="0">$C$6*C11*D11</f>
        <v>154772.99999999997</v>
      </c>
      <c r="F11" s="22">
        <f>$C$6*C11*$D$10</f>
        <v>181187.3259009443</v>
      </c>
      <c r="G11" s="22">
        <f>F11-E11</f>
        <v>26414.325900944328</v>
      </c>
      <c r="H11" s="7"/>
      <c r="J11" s="26"/>
      <c r="K11" s="27"/>
      <c r="L11" s="28"/>
      <c r="M11" s="28"/>
    </row>
    <row r="12" spans="2:13" x14ac:dyDescent="0.3">
      <c r="B12" s="46" t="s">
        <v>19</v>
      </c>
      <c r="C12" s="93">
        <v>7.0041057568351828E-2</v>
      </c>
      <c r="D12" s="93">
        <v>0.78546561624455602</v>
      </c>
      <c r="E12" s="22">
        <f t="shared" si="0"/>
        <v>339782.99999999994</v>
      </c>
      <c r="F12" s="22">
        <f t="shared" ref="F12:F18" si="1">$C$6*C12*$D$10</f>
        <v>342844.79555951135</v>
      </c>
      <c r="G12" s="22">
        <f t="shared" ref="G12:G18" si="2">F12-E12</f>
        <v>3061.7955595114036</v>
      </c>
      <c r="H12" s="7"/>
      <c r="J12" s="26"/>
      <c r="K12" s="27"/>
      <c r="L12" s="28"/>
      <c r="M12" s="28"/>
    </row>
    <row r="13" spans="2:13" x14ac:dyDescent="0.3">
      <c r="B13" s="46" t="s">
        <v>20</v>
      </c>
      <c r="C13" s="93">
        <v>2.4558280601391862E-2</v>
      </c>
      <c r="D13" s="93">
        <v>0.63945093850748636</v>
      </c>
      <c r="E13" s="22">
        <f t="shared" si="0"/>
        <v>96990.000000000029</v>
      </c>
      <c r="F13" s="22">
        <f t="shared" si="1"/>
        <v>120210.61623549434</v>
      </c>
      <c r="G13" s="22">
        <f t="shared" si="2"/>
        <v>23220.616235494308</v>
      </c>
      <c r="H13" s="7"/>
      <c r="J13" s="26"/>
      <c r="K13" s="27"/>
      <c r="L13" s="28"/>
      <c r="M13" s="28"/>
    </row>
    <row r="14" spans="2:13" x14ac:dyDescent="0.3">
      <c r="B14" s="46" t="s">
        <v>21</v>
      </c>
      <c r="C14" s="93">
        <v>4.2303802690519067E-2</v>
      </c>
      <c r="D14" s="93">
        <v>0.58557775847089488</v>
      </c>
      <c r="E14" s="22">
        <f t="shared" si="0"/>
        <v>152998</v>
      </c>
      <c r="F14" s="22">
        <f t="shared" si="1"/>
        <v>207073.38079050381</v>
      </c>
      <c r="G14" s="22">
        <f t="shared" si="2"/>
        <v>54075.380790503812</v>
      </c>
      <c r="H14" s="7"/>
      <c r="J14" s="26"/>
      <c r="K14" s="27"/>
      <c r="L14" s="28"/>
      <c r="M14" s="28"/>
    </row>
    <row r="15" spans="2:13" x14ac:dyDescent="0.3">
      <c r="B15" s="46" t="s">
        <v>22</v>
      </c>
      <c r="C15" s="93">
        <v>2.3427003568210002E-2</v>
      </c>
      <c r="D15" s="93">
        <v>0.61053977469071807</v>
      </c>
      <c r="E15" s="22">
        <f t="shared" si="0"/>
        <v>88339.000000000015</v>
      </c>
      <c r="F15" s="22">
        <f t="shared" si="1"/>
        <v>114673.11499511247</v>
      </c>
      <c r="G15" s="22">
        <f t="shared" si="2"/>
        <v>26334.114995112453</v>
      </c>
      <c r="H15" s="7"/>
      <c r="J15" s="26"/>
      <c r="K15" s="27"/>
      <c r="L15" s="28"/>
      <c r="M15" s="28"/>
    </row>
    <row r="16" spans="2:13" x14ac:dyDescent="0.3">
      <c r="B16" s="46" t="s">
        <v>23</v>
      </c>
      <c r="C16" s="93">
        <v>4.2105946595693222E-2</v>
      </c>
      <c r="D16" s="93">
        <v>0.74361192824594802</v>
      </c>
      <c r="E16" s="22">
        <f t="shared" si="0"/>
        <v>193380.00000000006</v>
      </c>
      <c r="F16" s="22">
        <f t="shared" si="1"/>
        <v>206104.89266745438</v>
      </c>
      <c r="G16" s="22">
        <f t="shared" si="2"/>
        <v>12724.892667454318</v>
      </c>
      <c r="H16" s="7"/>
      <c r="J16" s="26"/>
      <c r="K16" s="27"/>
      <c r="L16" s="28"/>
      <c r="M16" s="28"/>
    </row>
    <row r="17" spans="2:13" x14ac:dyDescent="0.3">
      <c r="B17" s="46" t="s">
        <v>24</v>
      </c>
      <c r="C17" s="93">
        <v>0.113408134378938</v>
      </c>
      <c r="D17" s="93">
        <v>0.63093633643237312</v>
      </c>
      <c r="E17" s="22">
        <f t="shared" si="0"/>
        <v>441928.00000000198</v>
      </c>
      <c r="F17" s="22">
        <f t="shared" si="1"/>
        <v>555122.80933206831</v>
      </c>
      <c r="G17" s="22">
        <f t="shared" si="2"/>
        <v>113194.80933206633</v>
      </c>
      <c r="H17" s="7"/>
      <c r="J17" s="26"/>
      <c r="K17" s="27"/>
      <c r="L17" s="28"/>
      <c r="M17" s="28"/>
    </row>
    <row r="18" spans="2:13" x14ac:dyDescent="0.3">
      <c r="B18" s="47" t="s">
        <v>25</v>
      </c>
      <c r="C18" s="93">
        <v>6.7957577839858327E-2</v>
      </c>
      <c r="D18" s="93">
        <v>0.72802820928237877</v>
      </c>
      <c r="E18" s="22">
        <f t="shared" si="0"/>
        <v>305568.00000000006</v>
      </c>
      <c r="F18" s="22">
        <f t="shared" si="1"/>
        <v>332646.34615902003</v>
      </c>
      <c r="G18" s="22">
        <f t="shared" si="2"/>
        <v>27078.346159019973</v>
      </c>
      <c r="H18" s="7"/>
      <c r="J18" s="26"/>
      <c r="K18" s="27"/>
      <c r="L18" s="28"/>
      <c r="M18" s="28"/>
    </row>
    <row r="19" spans="2:13" x14ac:dyDescent="0.3">
      <c r="C19" s="21"/>
      <c r="D19" s="11"/>
      <c r="J19" s="26"/>
      <c r="K19" s="27"/>
      <c r="L19" s="28"/>
      <c r="M19" s="28"/>
    </row>
    <row r="20" spans="2:13" x14ac:dyDescent="0.3">
      <c r="B20" s="8"/>
      <c r="K20" s="5"/>
    </row>
    <row r="21" spans="2:13" ht="43.2" x14ac:dyDescent="0.3">
      <c r="B21" s="16" t="s">
        <v>64</v>
      </c>
      <c r="C21" s="17">
        <f>SUM(G11:G18)</f>
        <v>286104.28164010693</v>
      </c>
      <c r="E21" s="109"/>
    </row>
    <row r="24" spans="2:13" x14ac:dyDescent="0.3">
      <c r="B24" s="14" t="s">
        <v>26</v>
      </c>
      <c r="C24" s="15">
        <v>38943</v>
      </c>
    </row>
    <row r="25" spans="2:13" x14ac:dyDescent="0.3">
      <c r="E25" s="5"/>
    </row>
    <row r="26" spans="2:13" ht="15" thickBot="1" x14ac:dyDescent="0.35"/>
    <row r="27" spans="2:13" ht="15" thickBot="1" x14ac:dyDescent="0.35">
      <c r="B27" s="35" t="s">
        <v>27</v>
      </c>
      <c r="C27" s="36">
        <f>C21*C24</f>
        <v>11141759039.910685</v>
      </c>
      <c r="J27" s="1"/>
    </row>
    <row r="30" spans="2:13" x14ac:dyDescent="0.3">
      <c r="J30" s="8"/>
      <c r="K30" s="3"/>
      <c r="L30" s="4"/>
    </row>
    <row r="31" spans="2:13" x14ac:dyDescent="0.3">
      <c r="B31" s="1" t="s">
        <v>28</v>
      </c>
      <c r="J31" s="8"/>
      <c r="K31" s="3"/>
      <c r="L31" s="4"/>
    </row>
    <row r="32" spans="2:13" x14ac:dyDescent="0.3">
      <c r="J32" s="8"/>
      <c r="K32" s="3"/>
      <c r="L32" s="4"/>
    </row>
    <row r="33" spans="2:12" x14ac:dyDescent="0.3">
      <c r="B33" s="2" t="s">
        <v>65</v>
      </c>
      <c r="C33" s="22">
        <f>Progression!F50</f>
        <v>64799273048.000046</v>
      </c>
      <c r="J33" s="8"/>
      <c r="K33" s="3"/>
      <c r="L33" s="4"/>
    </row>
    <row r="34" spans="2:12" x14ac:dyDescent="0.3">
      <c r="B34" s="2" t="s">
        <v>66</v>
      </c>
      <c r="C34" s="22">
        <f>Progression!H50</f>
        <v>71068368429.928406</v>
      </c>
      <c r="J34" s="8"/>
      <c r="K34" s="3"/>
      <c r="L34" s="4"/>
    </row>
    <row r="35" spans="2:12" ht="15" thickBot="1" x14ac:dyDescent="0.35">
      <c r="C35" s="5"/>
      <c r="J35" s="8"/>
      <c r="K35" s="3"/>
      <c r="L35" s="4"/>
    </row>
    <row r="36" spans="2:12" ht="15" thickBot="1" x14ac:dyDescent="0.35">
      <c r="B36" s="35" t="s">
        <v>29</v>
      </c>
      <c r="C36" s="36">
        <f>C34-C33</f>
        <v>6269095381.92836</v>
      </c>
      <c r="J36" s="8"/>
      <c r="K36" s="3"/>
      <c r="L36" s="4"/>
    </row>
    <row r="41" spans="2:12" x14ac:dyDescent="0.3">
      <c r="B41" s="1" t="s">
        <v>30</v>
      </c>
    </row>
    <row r="42" spans="2:12" ht="15" thickBot="1" x14ac:dyDescent="0.35">
      <c r="B42" s="41"/>
    </row>
    <row r="43" spans="2:12" x14ac:dyDescent="0.3">
      <c r="B43" s="171" t="s">
        <v>31</v>
      </c>
      <c r="C43" s="173">
        <f>C27+C36</f>
        <v>17410854421.839043</v>
      </c>
    </row>
    <row r="44" spans="2:12" ht="15" thickBot="1" x14ac:dyDescent="0.35">
      <c r="B44" s="172"/>
      <c r="C44" s="174"/>
    </row>
    <row r="45" spans="2:12" x14ac:dyDescent="0.3">
      <c r="G45" s="77"/>
    </row>
    <row r="47" spans="2:12" x14ac:dyDescent="0.3">
      <c r="B47" s="41" t="s">
        <v>32</v>
      </c>
    </row>
    <row r="48" spans="2:12" x14ac:dyDescent="0.3">
      <c r="B48" s="41"/>
    </row>
    <row r="49" spans="2:5" ht="28.95" customHeight="1" x14ac:dyDescent="0.3">
      <c r="B49" s="175" t="s">
        <v>67</v>
      </c>
      <c r="C49" s="175"/>
      <c r="D49" s="175"/>
      <c r="E49" s="175"/>
    </row>
    <row r="50" spans="2:5" ht="33.6" customHeight="1" x14ac:dyDescent="0.3">
      <c r="B50" s="169" t="s">
        <v>68</v>
      </c>
      <c r="C50" s="169"/>
      <c r="D50" s="169"/>
      <c r="E50" s="169"/>
    </row>
    <row r="51" spans="2:5" ht="28.95" customHeight="1" x14ac:dyDescent="0.3">
      <c r="B51" s="169" t="s">
        <v>69</v>
      </c>
      <c r="C51" s="169"/>
      <c r="D51" s="169"/>
      <c r="E51" s="169"/>
    </row>
    <row r="52" spans="2:5" ht="46.2" customHeight="1" x14ac:dyDescent="0.3">
      <c r="B52" s="169" t="s">
        <v>70</v>
      </c>
      <c r="C52" s="170"/>
      <c r="D52" s="170"/>
      <c r="E52" s="170"/>
    </row>
  </sheetData>
  <mergeCells count="6">
    <mergeCell ref="B52:E52"/>
    <mergeCell ref="B43:B44"/>
    <mergeCell ref="C43:C44"/>
    <mergeCell ref="B49:E49"/>
    <mergeCell ref="B50:E50"/>
    <mergeCell ref="B51:E51"/>
  </mergeCells>
  <pageMargins left="0.7" right="0.7" top="0.75" bottom="0.75" header="0.3" footer="0.3"/>
  <pageSetup paperSize="9" orientation="portrait" r:id="rId1"/>
  <headerFoot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X102"/>
  <sheetViews>
    <sheetView showGridLines="0" zoomScale="80" zoomScaleNormal="80" workbookViewId="0">
      <selection activeCell="D19" sqref="D19"/>
    </sheetView>
  </sheetViews>
  <sheetFormatPr defaultRowHeight="14.4" x14ac:dyDescent="0.3"/>
  <cols>
    <col min="1" max="1" width="6.109375" customWidth="1"/>
    <col min="2" max="2" width="67.77734375" customWidth="1"/>
    <col min="3" max="3" width="21.109375" bestFit="1" customWidth="1"/>
    <col min="4" max="4" width="13.88671875" bestFit="1" customWidth="1"/>
    <col min="5" max="5" width="15.21875" bestFit="1" customWidth="1"/>
    <col min="6" max="6" width="16" bestFit="1" customWidth="1"/>
    <col min="7" max="7" width="29.88671875" bestFit="1" customWidth="1"/>
    <col min="8" max="8" width="19.109375" customWidth="1"/>
    <col min="10" max="10" width="20.109375" bestFit="1" customWidth="1"/>
  </cols>
  <sheetData>
    <row r="2" spans="2:24" ht="21" x14ac:dyDescent="0.4">
      <c r="B2" s="30" t="s">
        <v>33</v>
      </c>
    </row>
    <row r="3" spans="2:24" ht="21" x14ac:dyDescent="0.4">
      <c r="B3" s="30"/>
    </row>
    <row r="4" spans="2:24" x14ac:dyDescent="0.3">
      <c r="B4" s="1"/>
    </row>
    <row r="5" spans="2:24" x14ac:dyDescent="0.3">
      <c r="B5" s="2" t="s">
        <v>34</v>
      </c>
      <c r="C5" s="22">
        <f>Participation!C6</f>
        <v>6176206</v>
      </c>
      <c r="G5" s="20"/>
      <c r="H5" s="40"/>
      <c r="J5" s="39"/>
      <c r="N5" s="9"/>
      <c r="O5" s="10"/>
      <c r="Q5" s="9"/>
      <c r="R5" s="10"/>
      <c r="T5" s="11"/>
      <c r="U5" s="11"/>
      <c r="W5" s="11"/>
      <c r="X5" s="11"/>
    </row>
    <row r="6" spans="2:24" x14ac:dyDescent="0.3">
      <c r="B6" s="2" t="s">
        <v>75</v>
      </c>
      <c r="C6" s="42">
        <f>SUM(Participation!C11:'Participation'!C18)</f>
        <v>0.42081724605688403</v>
      </c>
      <c r="G6" s="20"/>
      <c r="H6" s="40"/>
      <c r="J6" s="39"/>
      <c r="N6" s="9"/>
      <c r="O6" s="10"/>
      <c r="Q6" s="9"/>
      <c r="R6" s="10"/>
      <c r="T6" s="11"/>
      <c r="U6" s="11"/>
      <c r="W6" s="11"/>
      <c r="X6" s="11"/>
    </row>
    <row r="7" spans="2:24" x14ac:dyDescent="0.3">
      <c r="C7" s="11"/>
      <c r="G7" s="20"/>
      <c r="H7" s="40"/>
      <c r="J7" s="39"/>
      <c r="N7" s="9"/>
      <c r="O7" s="10"/>
      <c r="Q7" s="9"/>
      <c r="R7" s="10"/>
      <c r="T7" s="11"/>
      <c r="U7" s="11"/>
      <c r="W7" s="11"/>
      <c r="X7" s="11"/>
    </row>
    <row r="8" spans="2:24" x14ac:dyDescent="0.3">
      <c r="C8" s="11"/>
      <c r="G8" s="20"/>
      <c r="H8" s="40"/>
      <c r="J8" s="39"/>
      <c r="N8" s="9"/>
      <c r="O8" s="10"/>
      <c r="Q8" s="9"/>
      <c r="R8" s="10"/>
      <c r="T8" s="11"/>
      <c r="U8" s="11"/>
      <c r="W8" s="11"/>
      <c r="X8" s="11"/>
    </row>
    <row r="9" spans="2:24" x14ac:dyDescent="0.3">
      <c r="B9" s="1"/>
      <c r="G9" s="20"/>
      <c r="H9" s="40"/>
      <c r="J9" s="39"/>
      <c r="N9" s="9"/>
      <c r="O9" s="10"/>
      <c r="Q9" s="9"/>
      <c r="R9" s="10"/>
      <c r="T9" s="11"/>
      <c r="U9" s="11"/>
      <c r="W9" s="11"/>
      <c r="X9" s="11"/>
    </row>
    <row r="10" spans="2:24" x14ac:dyDescent="0.3">
      <c r="B10" s="1" t="s">
        <v>76</v>
      </c>
      <c r="G10" s="20"/>
      <c r="H10" s="40"/>
      <c r="J10" s="39"/>
      <c r="N10" s="9"/>
      <c r="O10" s="10"/>
      <c r="Q10" s="9"/>
      <c r="R10" s="10"/>
      <c r="T10" s="11"/>
      <c r="U10" s="11"/>
      <c r="W10" s="11"/>
      <c r="X10" s="11"/>
    </row>
    <row r="11" spans="2:24" x14ac:dyDescent="0.3">
      <c r="B11" s="2"/>
      <c r="C11" s="52" t="s">
        <v>17</v>
      </c>
      <c r="D11" s="53" t="s">
        <v>77</v>
      </c>
      <c r="G11" s="20"/>
      <c r="H11" s="40"/>
      <c r="J11" s="39"/>
      <c r="N11" s="9"/>
      <c r="O11" s="10"/>
      <c r="Q11" s="9"/>
      <c r="R11" s="10"/>
      <c r="T11" s="11"/>
      <c r="U11" s="11"/>
      <c r="W11" s="11"/>
      <c r="X11" s="11"/>
    </row>
    <row r="12" spans="2:24" x14ac:dyDescent="0.3">
      <c r="B12" s="2" t="s">
        <v>35</v>
      </c>
      <c r="C12" s="93">
        <v>0.64609168747644097</v>
      </c>
      <c r="D12" s="93">
        <v>0.60555013392461998</v>
      </c>
      <c r="G12" s="20"/>
      <c r="H12" s="40"/>
      <c r="J12" s="39"/>
      <c r="N12" s="9"/>
      <c r="O12" s="10"/>
      <c r="Q12" s="9"/>
      <c r="R12" s="10"/>
      <c r="T12" s="11"/>
      <c r="U12" s="11"/>
      <c r="W12" s="11"/>
      <c r="X12" s="11"/>
    </row>
    <row r="13" spans="2:24" x14ac:dyDescent="0.3">
      <c r="B13" s="2" t="s">
        <v>36</v>
      </c>
      <c r="C13" s="93">
        <v>0.33927287077289298</v>
      </c>
      <c r="D13" s="93">
        <v>0.38391968694732492</v>
      </c>
      <c r="N13" s="9"/>
      <c r="O13" s="10"/>
      <c r="Q13" s="4"/>
      <c r="R13" s="4"/>
    </row>
    <row r="14" spans="2:24" x14ac:dyDescent="0.3">
      <c r="B14" s="99"/>
      <c r="C14" s="81"/>
      <c r="D14" s="81"/>
      <c r="G14" s="4"/>
      <c r="H14" s="4"/>
    </row>
    <row r="15" spans="2:24" x14ac:dyDescent="0.3">
      <c r="B15" s="99"/>
      <c r="C15" s="81"/>
      <c r="D15" s="81"/>
      <c r="P15" s="12"/>
      <c r="Q15" s="12"/>
      <c r="R15" s="12"/>
      <c r="S15" s="12"/>
    </row>
    <row r="16" spans="2:24" x14ac:dyDescent="0.3">
      <c r="B16" s="99"/>
      <c r="C16" s="81"/>
      <c r="D16" s="81"/>
    </row>
    <row r="17" spans="2:9" x14ac:dyDescent="0.3">
      <c r="B17" s="99"/>
      <c r="C17" s="81"/>
      <c r="D17" s="81"/>
    </row>
    <row r="18" spans="2:9" x14ac:dyDescent="0.3">
      <c r="B18" s="99"/>
      <c r="C18" s="100"/>
      <c r="D18" s="101"/>
    </row>
    <row r="19" spans="2:9" x14ac:dyDescent="0.3">
      <c r="C19" s="20"/>
      <c r="D19" s="40"/>
    </row>
    <row r="20" spans="2:9" x14ac:dyDescent="0.3">
      <c r="C20" s="20"/>
      <c r="D20" s="40"/>
    </row>
    <row r="21" spans="2:9" x14ac:dyDescent="0.3">
      <c r="C21" s="4"/>
      <c r="D21" s="4"/>
    </row>
    <row r="22" spans="2:9" ht="44.4" customHeight="1" x14ac:dyDescent="0.3">
      <c r="B22" s="75"/>
      <c r="C22" s="177" t="s">
        <v>37</v>
      </c>
      <c r="D22" s="178"/>
      <c r="E22" s="178"/>
      <c r="F22" s="178"/>
      <c r="G22" s="179" t="s">
        <v>78</v>
      </c>
      <c r="H22" s="180"/>
    </row>
    <row r="23" spans="2:9" x14ac:dyDescent="0.3">
      <c r="B23" s="73"/>
      <c r="C23" s="64"/>
      <c r="D23" s="65"/>
      <c r="E23" s="65"/>
      <c r="F23" s="65"/>
      <c r="G23" s="69"/>
      <c r="H23" s="70"/>
    </row>
    <row r="24" spans="2:9" x14ac:dyDescent="0.3">
      <c r="B24" s="74" t="s">
        <v>35</v>
      </c>
      <c r="C24" s="181" t="s">
        <v>38</v>
      </c>
      <c r="D24" s="182"/>
      <c r="E24" s="182" t="s">
        <v>39</v>
      </c>
      <c r="F24" s="182"/>
      <c r="G24" s="71" t="s">
        <v>38</v>
      </c>
      <c r="H24" s="72" t="s">
        <v>39</v>
      </c>
      <c r="I24" s="1"/>
    </row>
    <row r="25" spans="2:9" x14ac:dyDescent="0.3">
      <c r="B25" s="74"/>
      <c r="C25" s="66" t="s">
        <v>17</v>
      </c>
      <c r="D25" s="56" t="s">
        <v>77</v>
      </c>
      <c r="E25" s="56" t="s">
        <v>17</v>
      </c>
      <c r="F25" s="56" t="s">
        <v>77</v>
      </c>
      <c r="G25" s="58" t="s">
        <v>77</v>
      </c>
      <c r="H25" s="59" t="s">
        <v>77</v>
      </c>
    </row>
    <row r="26" spans="2:9" x14ac:dyDescent="0.3">
      <c r="B26" s="74" t="s">
        <v>40</v>
      </c>
      <c r="C26" s="94">
        <f>Participation!$E$10*Progression!$C$12*'Supp. data'!C7</f>
        <v>303700.99999999994</v>
      </c>
      <c r="D26" s="95">
        <f>SUM(Participation!$E$11:'Participation'!$E$18)*$D$12*'Supp. data'!D7</f>
        <v>137894.00000000017</v>
      </c>
      <c r="E26" s="96">
        <f>C26*'Supp. data'!C39</f>
        <v>19133162999.999996</v>
      </c>
      <c r="F26" s="96">
        <f>D26*'Supp. data'!C39</f>
        <v>8687322000.0000114</v>
      </c>
      <c r="G26" s="97">
        <f>SUM(Participation!$E$11:'Participation'!$E$18)*$D$12*'Supp. data'!C7</f>
        <v>178532.66465843466</v>
      </c>
      <c r="H26" s="98">
        <f>G26*'Supp. data'!C39</f>
        <v>11247557873.481384</v>
      </c>
    </row>
    <row r="27" spans="2:9" x14ac:dyDescent="0.3">
      <c r="B27" s="74" t="s">
        <v>41</v>
      </c>
      <c r="C27" s="94">
        <f>Participation!$E$10*Progression!$C$12*'Supp. data'!C8</f>
        <v>885369</v>
      </c>
      <c r="D27" s="95">
        <f>SUM(Participation!$E$11:'Participation'!$E$18)*$D$12*'Supp. data'!D8</f>
        <v>470818.00000000047</v>
      </c>
      <c r="E27" s="96">
        <f>C27*'Supp. data'!C40</f>
        <v>42496826631</v>
      </c>
      <c r="F27" s="96">
        <f>D27*'Supp. data'!C40</f>
        <v>22598793182.000023</v>
      </c>
      <c r="G27" s="97">
        <f>SUM(Participation!$E$11:'Participation'!$E$18)*$D$12*'Supp. data'!C8</f>
        <v>520470.08991071378</v>
      </c>
      <c r="H27" s="98">
        <f>G27*'Supp. data'!C40</f>
        <v>24982043845.624352</v>
      </c>
    </row>
    <row r="28" spans="2:9" x14ac:dyDescent="0.3">
      <c r="B28" s="74" t="s">
        <v>42</v>
      </c>
      <c r="C28" s="94">
        <f>Participation!$E$10*Progression!$C$12*'Supp. data'!C9</f>
        <v>373445.99999999994</v>
      </c>
      <c r="D28" s="95">
        <f>SUM(Participation!$E$11:'Participation'!$E$18)*$D$12*'Supp. data'!D9</f>
        <v>182491.00000000023</v>
      </c>
      <c r="E28" s="96">
        <f>C28*'Supp. data'!C41</f>
        <v>13831692947.999998</v>
      </c>
      <c r="F28" s="96">
        <f>D28*'Supp. data'!C41</f>
        <v>6759101658.0000086</v>
      </c>
      <c r="G28" s="97">
        <f>SUM(Participation!$E$11:'Participation'!$E$18)*$D$12*'Supp. data'!C9</f>
        <v>219532.72951367893</v>
      </c>
      <c r="H28" s="98">
        <f>G28*'Supp. data'!C41</f>
        <v>8131053235.7276402</v>
      </c>
    </row>
    <row r="29" spans="2:9" x14ac:dyDescent="0.3">
      <c r="B29" s="74" t="s">
        <v>43</v>
      </c>
      <c r="C29" s="94">
        <f>Participation!$E$10*Progression!$C$12*'Supp. data'!C10</f>
        <v>117234</v>
      </c>
      <c r="D29" s="95">
        <f>SUM(Participation!$E$11:'Participation'!$E$18)*$D$12*'Supp. data'!D10</f>
        <v>105874.00000000012</v>
      </c>
      <c r="E29" s="96">
        <f>C29*'Supp. data'!C42</f>
        <v>3282552000</v>
      </c>
      <c r="F29" s="96">
        <f>D29*'Supp. data'!C42</f>
        <v>2964472000.0000033</v>
      </c>
      <c r="G29" s="97">
        <f>SUM(Participation!$E$11:'Participation'!$E$18)*$D$12*'Supp. data'!C10</f>
        <v>68916.791214276323</v>
      </c>
      <c r="H29" s="98">
        <f>G29*'Supp. data'!C42</f>
        <v>1929670153.999737</v>
      </c>
    </row>
    <row r="30" spans="2:9" x14ac:dyDescent="0.3">
      <c r="B30" s="74" t="s">
        <v>44</v>
      </c>
      <c r="C30" s="94">
        <f>Participation!$E$10*Progression!$C$12*'Supp. data'!C11</f>
        <v>40971.000000000007</v>
      </c>
      <c r="D30" s="95">
        <f>SUM(Participation!$E$11:'Participation'!$E$18)*$D$12*'Supp. data'!D11</f>
        <v>18367.000000000015</v>
      </c>
      <c r="E30" s="96">
        <f>C30*'Supp. data'!C43</f>
        <v>1290504558.0000002</v>
      </c>
      <c r="F30" s="96">
        <f>D30*'Supp. data'!C43</f>
        <v>578523766.00000048</v>
      </c>
      <c r="G30" s="97">
        <f>SUM(Participation!$E$11:'Participation'!$E$18)*$D$12*'Supp. data'!C11</f>
        <v>24085.076452565943</v>
      </c>
      <c r="H30" s="98">
        <f>G30*'Supp. data'!C43</f>
        <v>758631738.10292208</v>
      </c>
    </row>
    <row r="31" spans="2:9" x14ac:dyDescent="0.3">
      <c r="B31" s="74" t="s">
        <v>45</v>
      </c>
      <c r="C31" s="94">
        <f>Participation!$E$10*Progression!$C$12*'Supp. data'!C12</f>
        <v>32908.000000000007</v>
      </c>
      <c r="D31" s="95">
        <f>SUM(Participation!$E$11:'Participation'!$E$18)*$D$12*'Supp. data'!D12</f>
        <v>55804.000000000058</v>
      </c>
      <c r="E31" s="96">
        <f>C31*'Supp. data'!C44</f>
        <v>667571688.00000012</v>
      </c>
      <c r="F31" s="96">
        <f>D31*'Supp. data'!C44</f>
        <v>1132039944.0000012</v>
      </c>
      <c r="G31" s="97">
        <f>SUM(Participation!$E$11:'Participation'!$E$18)*$D$12*'Supp. data'!C12</f>
        <v>19345.187959801813</v>
      </c>
      <c r="H31" s="98">
        <f>G31*'Supp. data'!C44</f>
        <v>392436482.95253956</v>
      </c>
    </row>
    <row r="32" spans="2:9" x14ac:dyDescent="0.3">
      <c r="B32" s="74" t="s">
        <v>46</v>
      </c>
      <c r="C32" s="94">
        <f>Participation!$E$10*Progression!$C$12*'Supp. data'!C13</f>
        <v>19016.000000000007</v>
      </c>
      <c r="D32" s="95">
        <f>SUM(Participation!$E$11:'Participation'!$E$18)*$D$12*'Supp. data'!D13</f>
        <v>45446.000000000058</v>
      </c>
      <c r="E32" s="96">
        <f>C32*'Supp. data'!C45</f>
        <v>313174504.00000012</v>
      </c>
      <c r="F32" s="96">
        <f>D32*'Supp. data'!C45</f>
        <v>748450174.00000095</v>
      </c>
      <c r="G32" s="97">
        <f>SUM(Participation!$E$11:'Participation'!$E$18)*$D$12*'Supp. data'!C13</f>
        <v>11178.682820092115</v>
      </c>
      <c r="H32" s="98">
        <f>G32*'Supp. data'!C45</f>
        <v>184101727.36409706</v>
      </c>
    </row>
    <row r="33" spans="2:8" x14ac:dyDescent="0.3">
      <c r="B33" s="74" t="s">
        <v>47</v>
      </c>
      <c r="C33" s="94">
        <f>Participation!$E$10*Progression!$C$12*'Supp. data'!C14</f>
        <v>12886</v>
      </c>
      <c r="D33" s="95">
        <f>SUM(Participation!$E$11:'Participation'!$E$18)*$D$12*'Supp. data'!D14</f>
        <v>21273.000000000022</v>
      </c>
      <c r="E33" s="96">
        <f>C33*'Supp. data'!C46</f>
        <v>410844338</v>
      </c>
      <c r="F33" s="96">
        <f>D33*'Supp. data'!C46</f>
        <v>678247059.00000072</v>
      </c>
      <c r="G33" s="97">
        <f>SUM(Participation!$E$11:'Participation'!$E$18)*$D$12*'Supp. data'!C14</f>
        <v>7575.1213094082332</v>
      </c>
      <c r="H33" s="98">
        <f>G33*'Supp. data'!C46</f>
        <v>241517592.7078627</v>
      </c>
    </row>
    <row r="34" spans="2:8" x14ac:dyDescent="0.3">
      <c r="B34" s="74" t="s">
        <v>48</v>
      </c>
      <c r="C34" s="94">
        <f>Participation!$E$10*Progression!$C$12*'Supp. data'!C15</f>
        <v>38215.000000000007</v>
      </c>
      <c r="D34" s="95">
        <f>SUM(Participation!$E$11:'Participation'!$E$18)*$D$12*'Supp. data'!D15</f>
        <v>36133.000000000029</v>
      </c>
      <c r="E34" s="96">
        <f>C34*'Supp. data'!C47</f>
        <v>742058870.00000012</v>
      </c>
      <c r="F34" s="96">
        <f>D34*'Supp. data'!C47</f>
        <v>701630594.0000006</v>
      </c>
      <c r="G34" s="97">
        <f>SUM(Participation!$E$11:'Participation'!$E$18)*$D$12*'Supp. data'!C15</f>
        <v>22464.943414483601</v>
      </c>
      <c r="H34" s="98">
        <f>G34*'Supp. data'!C47</f>
        <v>436224271.22244257</v>
      </c>
    </row>
    <row r="35" spans="2:8" x14ac:dyDescent="0.3">
      <c r="B35" s="74"/>
      <c r="C35" s="67"/>
      <c r="D35" s="13"/>
      <c r="E35" s="13"/>
      <c r="F35" s="13"/>
      <c r="G35" s="61"/>
      <c r="H35" s="60"/>
    </row>
    <row r="36" spans="2:8" x14ac:dyDescent="0.3">
      <c r="B36" s="74" t="s">
        <v>36</v>
      </c>
      <c r="C36" s="183" t="s">
        <v>38</v>
      </c>
      <c r="D36" s="184"/>
      <c r="E36" s="184" t="s">
        <v>39</v>
      </c>
      <c r="F36" s="184"/>
      <c r="G36" s="71" t="s">
        <v>38</v>
      </c>
      <c r="H36" s="72" t="s">
        <v>39</v>
      </c>
    </row>
    <row r="37" spans="2:8" x14ac:dyDescent="0.3">
      <c r="B37" s="74"/>
      <c r="C37" s="68" t="s">
        <v>17</v>
      </c>
      <c r="D37" s="57" t="s">
        <v>77</v>
      </c>
      <c r="E37" s="57" t="s">
        <v>17</v>
      </c>
      <c r="F37" s="57" t="s">
        <v>77</v>
      </c>
      <c r="G37" s="62" t="s">
        <v>77</v>
      </c>
      <c r="H37" s="63" t="s">
        <v>77</v>
      </c>
    </row>
    <row r="38" spans="2:8" x14ac:dyDescent="0.3">
      <c r="B38" s="74" t="s">
        <v>40</v>
      </c>
      <c r="C38" s="94">
        <f>Participation!$E$10*Progression!$C$13*'Supp. data'!C19</f>
        <v>106540.99999999996</v>
      </c>
      <c r="D38" s="95">
        <f>SUM(Participation!$E$11:'Participation'!$E$18)*$D$13*'Supp. data'!D19</f>
        <v>44813.000000000051</v>
      </c>
      <c r="E38" s="96">
        <f>C38*'Supp. data'!C39</f>
        <v>6712082999.9999971</v>
      </c>
      <c r="F38" s="96">
        <f>D38*'Supp. data'!C39</f>
        <v>2823219000.0000033</v>
      </c>
      <c r="G38" s="97">
        <f>SUM(Participation!$E$11:'Participation'!$E$18)*$D$13*'Supp. data'!C19</f>
        <v>75617.711908640631</v>
      </c>
      <c r="H38" s="98">
        <f>G38*'Supp. data'!C39</f>
        <v>4763915850.24436</v>
      </c>
    </row>
    <row r="39" spans="2:8" x14ac:dyDescent="0.3">
      <c r="B39" s="74" t="s">
        <v>41</v>
      </c>
      <c r="C39" s="94">
        <f>Participation!$E$10*Progression!$C$13*'Supp. data'!C20</f>
        <v>111575.99999999999</v>
      </c>
      <c r="D39" s="95">
        <f>SUM(Participation!$E$11:'Participation'!$E$18)*$D$13*'Supp. data'!D20</f>
        <v>61336.00000000008</v>
      </c>
      <c r="E39" s="96">
        <f>C39*'Supp. data'!C40</f>
        <v>5355536423.999999</v>
      </c>
      <c r="F39" s="96">
        <f>D39*'Supp. data'!C40</f>
        <v>2944066664.0000038</v>
      </c>
      <c r="G39" s="97">
        <f>SUM(Participation!$E$11:'Participation'!$E$18)*$D$13*'Supp. data'!C20</f>
        <v>79191.314366473845</v>
      </c>
      <c r="H39" s="98">
        <f>G39*'Supp. data'!C40</f>
        <v>3801103898.2763782</v>
      </c>
    </row>
    <row r="40" spans="2:8" x14ac:dyDescent="0.3">
      <c r="B40" s="74" t="s">
        <v>42</v>
      </c>
      <c r="C40" s="94">
        <f>Participation!$E$10*Progression!$C$13*'Supp. data'!C21</f>
        <v>136232.99999999994</v>
      </c>
      <c r="D40" s="95">
        <f>SUM(Participation!$E$11:'Participation'!$E$18)*$D$13*'Supp. data'!D21</f>
        <v>72877.000000000073</v>
      </c>
      <c r="E40" s="96">
        <f>C40*'Supp. data'!C41</f>
        <v>5045797853.9999981</v>
      </c>
      <c r="F40" s="96">
        <f>D40*'Supp. data'!C41</f>
        <v>2699218326.0000029</v>
      </c>
      <c r="G40" s="97">
        <f>SUM(Participation!$E$11:'Participation'!$E$18)*$D$13*'Supp. data'!C21</f>
        <v>96691.675002579665</v>
      </c>
      <c r="H40" s="98">
        <f>G40*'Supp. data'!C41</f>
        <v>3581266258.7455454</v>
      </c>
    </row>
    <row r="41" spans="2:8" x14ac:dyDescent="0.3">
      <c r="B41" s="74" t="s">
        <v>43</v>
      </c>
      <c r="C41" s="94">
        <f>Participation!$E$10*Progression!$C$13*'Supp. data'!C22</f>
        <v>111565.99999999997</v>
      </c>
      <c r="D41" s="95">
        <f>SUM(Participation!$E$11:'Participation'!$E$18)*$D$13*'Supp. data'!D22</f>
        <v>67443.000000000073</v>
      </c>
      <c r="E41" s="96">
        <f>C41*'Supp. data'!C42</f>
        <v>3123847999.999999</v>
      </c>
      <c r="F41" s="96">
        <f>D41*'Supp. data'!C42</f>
        <v>1888404000.0000021</v>
      </c>
      <c r="G41" s="97">
        <f>SUM(Participation!$E$11:'Participation'!$E$18)*$D$13*'Supp. data'!C22</f>
        <v>79184.216844213996</v>
      </c>
      <c r="H41" s="98">
        <f>G41*'Supp. data'!C42</f>
        <v>2217158071.6379919</v>
      </c>
    </row>
    <row r="42" spans="2:8" x14ac:dyDescent="0.3">
      <c r="B42" s="74" t="s">
        <v>44</v>
      </c>
      <c r="C42" s="94">
        <f>Participation!$E$10*Progression!$C$13*'Supp. data'!C23</f>
        <v>151389.99999999994</v>
      </c>
      <c r="D42" s="95">
        <f>SUM(Participation!$E$11:'Participation'!$E$18)*$D$13*'Supp. data'!D23</f>
        <v>56980.000000000065</v>
      </c>
      <c r="E42" s="96">
        <f>C42*'Supp. data'!C43</f>
        <v>4768482219.9999981</v>
      </c>
      <c r="F42" s="96">
        <f>D42*'Supp. data'!C43</f>
        <v>1794756040.0000021</v>
      </c>
      <c r="G42" s="97">
        <f>SUM(Participation!$E$11:'Participation'!$E$18)*$D$13*'Supp. data'!C23</f>
        <v>107449.38949183044</v>
      </c>
      <c r="H42" s="98">
        <f>G42*'Supp. data'!C43</f>
        <v>3384440870.2136755</v>
      </c>
    </row>
    <row r="43" spans="2:8" x14ac:dyDescent="0.3">
      <c r="B43" s="74" t="s">
        <v>45</v>
      </c>
      <c r="C43" s="94">
        <f>Participation!$E$10*Progression!$C$13*'Supp. data'!C24</f>
        <v>91910.999999999985</v>
      </c>
      <c r="D43" s="95">
        <f>SUM(Participation!$E$11:'Participation'!$E$18)*$D$13*'Supp. data'!D24</f>
        <v>108340.00000000017</v>
      </c>
      <c r="E43" s="96">
        <f>C43*'Supp. data'!C44</f>
        <v>1864506545.9999998</v>
      </c>
      <c r="F43" s="96">
        <f>D43*'Supp. data'!C44</f>
        <v>2197785240.0000033</v>
      </c>
      <c r="G43" s="97">
        <f>SUM(Participation!$E$11:'Participation'!$E$18)*$D$13*'Supp. data'!C24</f>
        <v>65234.036842483845</v>
      </c>
      <c r="H43" s="98">
        <f>G43*'Supp. data'!C44</f>
        <v>1323337671.3866272</v>
      </c>
    </row>
    <row r="44" spans="2:8" x14ac:dyDescent="0.3">
      <c r="B44" s="74" t="s">
        <v>46</v>
      </c>
      <c r="C44" s="94">
        <f>Participation!$E$10*Progression!$C$13*'Supp. data'!C25</f>
        <v>89277.999999999985</v>
      </c>
      <c r="D44" s="95">
        <f>SUM(Participation!$E$11:'Participation'!$E$18)*$D$13*'Supp. data'!D25</f>
        <v>95907.000000000087</v>
      </c>
      <c r="E44" s="96">
        <f>C44*'Supp. data'!C45</f>
        <v>1470319381.9999998</v>
      </c>
      <c r="F44" s="96">
        <f>D44*'Supp. data'!C45</f>
        <v>1579492383.0000014</v>
      </c>
      <c r="G44" s="97">
        <f>SUM(Participation!$E$11:'Participation'!$E$18)*$D$13*'Supp. data'!C25</f>
        <v>63365.259231466014</v>
      </c>
      <c r="H44" s="98">
        <f>G44*'Supp. data'!C45</f>
        <v>1043562454.2830138</v>
      </c>
    </row>
    <row r="45" spans="2:8" x14ac:dyDescent="0.3">
      <c r="B45" s="74" t="s">
        <v>47</v>
      </c>
      <c r="C45" s="94">
        <f>Participation!$E$10*Progression!$C$13*'Supp. data'!C26</f>
        <v>50315.999999999985</v>
      </c>
      <c r="D45" s="95">
        <f>SUM(Participation!$E$11:'Participation'!$E$18)*$D$13*'Supp. data'!D26</f>
        <v>55468.000000000073</v>
      </c>
      <c r="E45" s="96">
        <f>C45*'Supp. data'!C46</f>
        <v>1604225027.9999995</v>
      </c>
      <c r="F45" s="96">
        <f>D45*'Supp. data'!C46</f>
        <v>1768486244.0000024</v>
      </c>
      <c r="G45" s="97">
        <f>SUM(Participation!$E$11:'Participation'!$E$18)*$D$13*'Supp. data'!C26</f>
        <v>35711.893002648401</v>
      </c>
      <c r="H45" s="98">
        <f>G45*'Supp. data'!C46</f>
        <v>1138602284.6034391</v>
      </c>
    </row>
    <row r="46" spans="2:8" x14ac:dyDescent="0.3">
      <c r="B46" s="74" t="s">
        <v>48</v>
      </c>
      <c r="C46" s="94">
        <f>Participation!$E$10*Progression!$C$13*'Supp. data'!C27</f>
        <v>109689.99999999996</v>
      </c>
      <c r="D46" s="95">
        <f>SUM(Participation!$E$11:'Participation'!$E$18)*$D$13*'Supp. data'!D27</f>
        <v>116143.00000000015</v>
      </c>
      <c r="E46" s="96">
        <f>C46*'Supp. data'!C47</f>
        <v>2129960419.999999</v>
      </c>
      <c r="F46" s="96">
        <f>D46*'Supp. data'!C47</f>
        <v>2255264774.0000029</v>
      </c>
      <c r="G46" s="97">
        <f>SUM(Participation!$E$11:'Participation'!$E$18)*$D$13*'Supp. data'!C27</f>
        <v>77852.721668266589</v>
      </c>
      <c r="H46" s="98">
        <f>G46*'Supp. data'!C47</f>
        <v>1511744149.3544006</v>
      </c>
    </row>
    <row r="47" spans="2:8" x14ac:dyDescent="0.3">
      <c r="B47" s="74"/>
      <c r="C47" s="104"/>
      <c r="D47" s="102"/>
      <c r="E47" s="102"/>
      <c r="F47" s="105"/>
      <c r="G47" s="103"/>
      <c r="H47" s="106"/>
    </row>
    <row r="48" spans="2:8" x14ac:dyDescent="0.3">
      <c r="B48" s="74"/>
      <c r="C48" s="183"/>
      <c r="D48" s="184"/>
      <c r="E48" s="184"/>
      <c r="F48" s="184"/>
      <c r="G48" s="71"/>
      <c r="H48" s="72"/>
    </row>
    <row r="49" spans="2:8" x14ac:dyDescent="0.3">
      <c r="B49" s="74"/>
      <c r="C49" s="68"/>
      <c r="D49" s="57"/>
      <c r="E49" s="57"/>
      <c r="F49" s="57"/>
      <c r="G49" s="62"/>
      <c r="H49" s="63"/>
    </row>
    <row r="50" spans="2:8" x14ac:dyDescent="0.3">
      <c r="B50" s="73" t="s">
        <v>30</v>
      </c>
      <c r="C50" s="83"/>
      <c r="D50" s="84"/>
      <c r="E50" s="84"/>
      <c r="F50" s="84">
        <f>SUM(F26:F34,F38:F46)</f>
        <v>64799273048.000046</v>
      </c>
      <c r="G50" s="85"/>
      <c r="H50" s="86">
        <f>SUM(H26:H34,H38:H46)</f>
        <v>71068368429.928406</v>
      </c>
    </row>
    <row r="51" spans="2:8" x14ac:dyDescent="0.3">
      <c r="B51" s="87"/>
      <c r="C51" s="88"/>
      <c r="D51" s="89"/>
      <c r="E51" s="90"/>
      <c r="F51" s="90"/>
      <c r="G51" s="89"/>
      <c r="H51" s="90"/>
    </row>
    <row r="52" spans="2:8" x14ac:dyDescent="0.3">
      <c r="B52" s="87"/>
      <c r="C52" s="88"/>
      <c r="D52" s="89"/>
      <c r="E52" s="90"/>
      <c r="F52" s="90"/>
      <c r="G52" s="89"/>
      <c r="H52" s="90"/>
    </row>
    <row r="53" spans="2:8" x14ac:dyDescent="0.3">
      <c r="B53" s="41" t="s">
        <v>32</v>
      </c>
    </row>
    <row r="54" spans="2:8" x14ac:dyDescent="0.3">
      <c r="B54" s="41"/>
    </row>
    <row r="55" spans="2:8" ht="46.35" customHeight="1" x14ac:dyDescent="0.3">
      <c r="B55" s="175" t="s">
        <v>71</v>
      </c>
      <c r="C55" s="175"/>
      <c r="D55" s="175"/>
      <c r="E55" s="175"/>
    </row>
    <row r="56" spans="2:8" x14ac:dyDescent="0.3">
      <c r="B56" s="170" t="s">
        <v>72</v>
      </c>
      <c r="C56" s="170"/>
      <c r="D56" s="170"/>
      <c r="E56" s="170"/>
    </row>
    <row r="57" spans="2:8" ht="92.7" customHeight="1" x14ac:dyDescent="0.3">
      <c r="B57" s="175" t="s">
        <v>73</v>
      </c>
      <c r="C57" s="185"/>
      <c r="D57" s="185"/>
      <c r="E57" s="185"/>
    </row>
    <row r="58" spans="2:8" x14ac:dyDescent="0.3">
      <c r="B58" s="87"/>
      <c r="C58" s="88"/>
      <c r="D58" s="89"/>
      <c r="E58" s="90"/>
      <c r="F58" s="90"/>
      <c r="G58" s="89"/>
      <c r="H58" s="90"/>
    </row>
    <row r="59" spans="2:8" x14ac:dyDescent="0.3">
      <c r="B59" s="87"/>
      <c r="C59" s="90"/>
      <c r="D59" s="90"/>
      <c r="E59" s="90"/>
      <c r="F59" s="90"/>
      <c r="G59" s="90"/>
      <c r="H59" s="90"/>
    </row>
    <row r="60" spans="2:8" x14ac:dyDescent="0.3">
      <c r="B60" s="87"/>
      <c r="C60" s="176"/>
      <c r="D60" s="176"/>
      <c r="E60" s="176"/>
      <c r="F60" s="176"/>
      <c r="G60" s="91"/>
      <c r="H60" s="91"/>
    </row>
    <row r="61" spans="2:8" x14ac:dyDescent="0.3">
      <c r="B61" s="87"/>
      <c r="C61" s="92"/>
      <c r="D61" s="92"/>
      <c r="E61" s="92"/>
      <c r="F61" s="92"/>
      <c r="G61" s="92"/>
      <c r="H61" s="92"/>
    </row>
    <row r="62" spans="2:8" x14ac:dyDescent="0.3">
      <c r="B62" s="87"/>
      <c r="C62" s="88"/>
      <c r="D62" s="89"/>
      <c r="E62" s="90"/>
      <c r="F62" s="90"/>
      <c r="G62" s="89"/>
      <c r="H62" s="90"/>
    </row>
    <row r="63" spans="2:8" x14ac:dyDescent="0.3">
      <c r="B63" s="87"/>
      <c r="C63" s="88"/>
      <c r="D63" s="89"/>
      <c r="E63" s="90"/>
      <c r="F63" s="90"/>
      <c r="G63" s="89"/>
      <c r="H63" s="90"/>
    </row>
    <row r="64" spans="2:8" x14ac:dyDescent="0.3">
      <c r="B64" s="87"/>
      <c r="C64" s="88"/>
      <c r="D64" s="89"/>
      <c r="E64" s="90"/>
      <c r="F64" s="90"/>
      <c r="G64" s="89"/>
      <c r="H64" s="90"/>
    </row>
    <row r="65" spans="2:8" x14ac:dyDescent="0.3">
      <c r="B65" s="87"/>
      <c r="C65" s="88"/>
      <c r="D65" s="89"/>
      <c r="E65" s="90"/>
      <c r="F65" s="90"/>
      <c r="G65" s="89"/>
      <c r="H65" s="90"/>
    </row>
    <row r="66" spans="2:8" x14ac:dyDescent="0.3">
      <c r="B66" s="87"/>
      <c r="C66" s="88"/>
      <c r="D66" s="89"/>
      <c r="E66" s="90"/>
      <c r="F66" s="90"/>
      <c r="G66" s="89"/>
      <c r="H66" s="90"/>
    </row>
    <row r="67" spans="2:8" x14ac:dyDescent="0.3">
      <c r="B67" s="87"/>
      <c r="C67" s="88"/>
      <c r="D67" s="89"/>
      <c r="E67" s="90"/>
      <c r="F67" s="90"/>
      <c r="G67" s="89"/>
      <c r="H67" s="90"/>
    </row>
    <row r="68" spans="2:8" x14ac:dyDescent="0.3">
      <c r="B68" s="87"/>
      <c r="C68" s="88"/>
      <c r="D68" s="89"/>
      <c r="E68" s="90"/>
      <c r="F68" s="90"/>
      <c r="G68" s="89"/>
      <c r="H68" s="90"/>
    </row>
    <row r="69" spans="2:8" x14ac:dyDescent="0.3">
      <c r="B69" s="87"/>
      <c r="C69" s="88"/>
      <c r="D69" s="89"/>
      <c r="E69" s="90"/>
      <c r="F69" s="90"/>
      <c r="G69" s="89"/>
      <c r="H69" s="90"/>
    </row>
    <row r="70" spans="2:8" x14ac:dyDescent="0.3">
      <c r="B70" s="87"/>
      <c r="C70" s="88"/>
      <c r="D70" s="89"/>
      <c r="E70" s="90"/>
      <c r="F70" s="90"/>
      <c r="G70" s="89"/>
      <c r="H70" s="90"/>
    </row>
    <row r="71" spans="2:8" x14ac:dyDescent="0.3">
      <c r="B71" s="87"/>
      <c r="C71" s="90"/>
      <c r="D71" s="90"/>
      <c r="E71" s="90"/>
      <c r="F71" s="90"/>
      <c r="G71" s="90"/>
      <c r="H71" s="90"/>
    </row>
    <row r="72" spans="2:8" x14ac:dyDescent="0.3">
      <c r="B72" s="87"/>
      <c r="C72" s="176"/>
      <c r="D72" s="176"/>
      <c r="E72" s="176"/>
      <c r="F72" s="176"/>
      <c r="G72" s="91"/>
      <c r="H72" s="91"/>
    </row>
    <row r="73" spans="2:8" x14ac:dyDescent="0.3">
      <c r="B73" s="87"/>
      <c r="C73" s="92"/>
      <c r="D73" s="92"/>
      <c r="E73" s="92"/>
      <c r="F73" s="92"/>
      <c r="G73" s="92"/>
      <c r="H73" s="92"/>
    </row>
    <row r="74" spans="2:8" x14ac:dyDescent="0.3">
      <c r="B74" s="87"/>
      <c r="C74" s="88"/>
      <c r="D74" s="89"/>
      <c r="E74" s="90"/>
      <c r="F74" s="90"/>
      <c r="G74" s="89"/>
      <c r="H74" s="90"/>
    </row>
    <row r="75" spans="2:8" x14ac:dyDescent="0.3">
      <c r="B75" s="87"/>
      <c r="C75" s="88"/>
      <c r="D75" s="89"/>
      <c r="E75" s="90"/>
      <c r="F75" s="90"/>
      <c r="G75" s="89"/>
      <c r="H75" s="90"/>
    </row>
    <row r="76" spans="2:8" x14ac:dyDescent="0.3">
      <c r="B76" s="87"/>
      <c r="C76" s="88"/>
      <c r="D76" s="89"/>
      <c r="E76" s="90"/>
      <c r="F76" s="90"/>
      <c r="G76" s="89"/>
      <c r="H76" s="90"/>
    </row>
    <row r="77" spans="2:8" x14ac:dyDescent="0.3">
      <c r="B77" s="87"/>
      <c r="C77" s="88"/>
      <c r="D77" s="89"/>
      <c r="E77" s="90"/>
      <c r="F77" s="90"/>
      <c r="G77" s="89"/>
      <c r="H77" s="90"/>
    </row>
    <row r="78" spans="2:8" x14ac:dyDescent="0.3">
      <c r="B78" s="87"/>
      <c r="C78" s="88"/>
      <c r="D78" s="89"/>
      <c r="E78" s="90"/>
      <c r="F78" s="90"/>
      <c r="G78" s="89"/>
      <c r="H78" s="90"/>
    </row>
    <row r="79" spans="2:8" x14ac:dyDescent="0.3">
      <c r="B79" s="87"/>
      <c r="C79" s="88"/>
      <c r="D79" s="89"/>
      <c r="E79" s="90"/>
      <c r="F79" s="90"/>
      <c r="G79" s="89"/>
      <c r="H79" s="90"/>
    </row>
    <row r="80" spans="2:8" x14ac:dyDescent="0.3">
      <c r="B80" s="87"/>
      <c r="C80" s="88"/>
      <c r="D80" s="89"/>
      <c r="E80" s="90"/>
      <c r="F80" s="90"/>
      <c r="G80" s="89"/>
      <c r="H80" s="90"/>
    </row>
    <row r="81" spans="2:8" x14ac:dyDescent="0.3">
      <c r="B81" s="87"/>
      <c r="C81" s="88"/>
      <c r="D81" s="89"/>
      <c r="E81" s="90"/>
      <c r="F81" s="90"/>
      <c r="G81" s="89"/>
      <c r="H81" s="90"/>
    </row>
    <row r="82" spans="2:8" x14ac:dyDescent="0.3">
      <c r="B82" s="87"/>
      <c r="C82" s="88"/>
      <c r="D82" s="89"/>
      <c r="E82" s="90"/>
      <c r="F82" s="90"/>
      <c r="G82" s="89"/>
      <c r="H82" s="90"/>
    </row>
    <row r="83" spans="2:8" x14ac:dyDescent="0.3">
      <c r="B83" s="87"/>
      <c r="C83" s="90"/>
      <c r="D83" s="90"/>
      <c r="E83" s="90"/>
      <c r="F83" s="90"/>
      <c r="G83" s="90"/>
      <c r="H83" s="90"/>
    </row>
    <row r="84" spans="2:8" x14ac:dyDescent="0.3">
      <c r="B84" s="87"/>
      <c r="C84" s="176"/>
      <c r="D84" s="176"/>
      <c r="E84" s="176"/>
      <c r="F84" s="176"/>
      <c r="G84" s="91"/>
      <c r="H84" s="91"/>
    </row>
    <row r="85" spans="2:8" x14ac:dyDescent="0.3">
      <c r="B85" s="87"/>
      <c r="C85" s="92"/>
      <c r="D85" s="92"/>
      <c r="E85" s="92"/>
      <c r="F85" s="92"/>
      <c r="G85" s="92"/>
      <c r="H85" s="92"/>
    </row>
    <row r="86" spans="2:8" x14ac:dyDescent="0.3">
      <c r="B86" s="87"/>
      <c r="C86" s="88"/>
      <c r="D86" s="89"/>
      <c r="E86" s="90"/>
      <c r="F86" s="90"/>
      <c r="G86" s="89"/>
      <c r="H86" s="90"/>
    </row>
    <row r="87" spans="2:8" x14ac:dyDescent="0.3">
      <c r="B87" s="87"/>
      <c r="C87" s="88"/>
      <c r="D87" s="89"/>
      <c r="E87" s="90"/>
      <c r="F87" s="90"/>
      <c r="G87" s="89"/>
      <c r="H87" s="90"/>
    </row>
    <row r="88" spans="2:8" x14ac:dyDescent="0.3">
      <c r="B88" s="87"/>
      <c r="C88" s="88"/>
      <c r="D88" s="89"/>
      <c r="E88" s="90"/>
      <c r="F88" s="90"/>
      <c r="G88" s="89"/>
      <c r="H88" s="90"/>
    </row>
    <row r="89" spans="2:8" x14ac:dyDescent="0.3">
      <c r="B89" s="87"/>
      <c r="C89" s="88"/>
      <c r="D89" s="89"/>
      <c r="E89" s="90"/>
      <c r="F89" s="90"/>
      <c r="G89" s="89"/>
      <c r="H89" s="90"/>
    </row>
    <row r="90" spans="2:8" x14ac:dyDescent="0.3">
      <c r="B90" s="87"/>
      <c r="C90" s="88"/>
      <c r="D90" s="89"/>
      <c r="E90" s="90"/>
      <c r="F90" s="90"/>
      <c r="G90" s="89"/>
      <c r="H90" s="90"/>
    </row>
    <row r="91" spans="2:8" x14ac:dyDescent="0.3">
      <c r="B91" s="87"/>
      <c r="C91" s="88"/>
      <c r="D91" s="89"/>
      <c r="E91" s="90"/>
      <c r="F91" s="90"/>
      <c r="G91" s="89"/>
      <c r="H91" s="90"/>
    </row>
    <row r="92" spans="2:8" x14ac:dyDescent="0.3">
      <c r="B92" s="87"/>
      <c r="C92" s="88"/>
      <c r="D92" s="89"/>
      <c r="E92" s="90"/>
      <c r="F92" s="90"/>
      <c r="G92" s="89"/>
      <c r="H92" s="90"/>
    </row>
    <row r="93" spans="2:8" x14ac:dyDescent="0.3">
      <c r="B93" s="87"/>
      <c r="C93" s="88"/>
      <c r="D93" s="89"/>
      <c r="E93" s="90"/>
      <c r="F93" s="90"/>
      <c r="G93" s="89"/>
      <c r="H93" s="90"/>
    </row>
    <row r="94" spans="2:8" x14ac:dyDescent="0.3">
      <c r="B94" s="87"/>
      <c r="C94" s="88"/>
      <c r="D94" s="89"/>
      <c r="E94" s="90"/>
      <c r="F94" s="90"/>
      <c r="G94" s="89"/>
      <c r="H94" s="90"/>
    </row>
    <row r="95" spans="2:8" x14ac:dyDescent="0.3">
      <c r="B95" s="87"/>
      <c r="C95" s="90"/>
      <c r="D95" s="90"/>
      <c r="E95" s="90"/>
      <c r="F95" s="90"/>
      <c r="G95" s="90"/>
      <c r="H95" s="90"/>
    </row>
    <row r="97" spans="2:2" x14ac:dyDescent="0.3">
      <c r="B97" s="5"/>
    </row>
    <row r="102" spans="2:2" ht="15.75" customHeight="1" x14ac:dyDescent="0.3"/>
  </sheetData>
  <mergeCells count="17">
    <mergeCell ref="B57:E57"/>
    <mergeCell ref="C84:D84"/>
    <mergeCell ref="E84:F84"/>
    <mergeCell ref="C22:F22"/>
    <mergeCell ref="G22:H22"/>
    <mergeCell ref="C60:D60"/>
    <mergeCell ref="E60:F60"/>
    <mergeCell ref="C72:D72"/>
    <mergeCell ref="E72:F72"/>
    <mergeCell ref="C24:D24"/>
    <mergeCell ref="E24:F24"/>
    <mergeCell ref="C36:D36"/>
    <mergeCell ref="E36:F36"/>
    <mergeCell ref="C48:D48"/>
    <mergeCell ref="E48:F48"/>
    <mergeCell ref="B55:E55"/>
    <mergeCell ref="B56:E5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J101"/>
  <sheetViews>
    <sheetView showGridLines="0" zoomScale="80" zoomScaleNormal="80" workbookViewId="0">
      <selection activeCell="H37" sqref="H37"/>
    </sheetView>
  </sheetViews>
  <sheetFormatPr defaultRowHeight="14.4" x14ac:dyDescent="0.3"/>
  <cols>
    <col min="1" max="1" width="6.88671875" customWidth="1"/>
    <col min="2" max="2" width="47.88671875" bestFit="1" customWidth="1"/>
    <col min="4" max="4" width="14.88671875" customWidth="1"/>
  </cols>
  <sheetData>
    <row r="2" spans="2:5" ht="28.95" customHeight="1" x14ac:dyDescent="0.3">
      <c r="B2" s="186" t="s">
        <v>49</v>
      </c>
      <c r="C2" s="186"/>
      <c r="D2" s="186"/>
      <c r="E2" s="37"/>
    </row>
    <row r="3" spans="2:5" x14ac:dyDescent="0.3">
      <c r="B3" s="38"/>
      <c r="C3" s="38"/>
      <c r="D3" s="38"/>
    </row>
    <row r="5" spans="2:5" x14ac:dyDescent="0.3">
      <c r="B5" s="1" t="s">
        <v>50</v>
      </c>
    </row>
    <row r="6" spans="2:5" x14ac:dyDescent="0.3">
      <c r="B6" s="55"/>
      <c r="C6" s="52" t="s">
        <v>17</v>
      </c>
      <c r="D6" s="53" t="s">
        <v>77</v>
      </c>
    </row>
    <row r="7" spans="2:5" x14ac:dyDescent="0.3">
      <c r="B7" s="50" t="s">
        <v>40</v>
      </c>
      <c r="C7" s="93">
        <v>0.16621605498411179</v>
      </c>
      <c r="D7" s="93">
        <v>0.12838097011451449</v>
      </c>
    </row>
    <row r="8" spans="2:5" x14ac:dyDescent="0.3">
      <c r="B8" s="50" t="s">
        <v>41</v>
      </c>
      <c r="C8" s="93">
        <v>0.4845639045812431</v>
      </c>
      <c r="D8" s="93">
        <v>0.43833721255004188</v>
      </c>
    </row>
    <row r="9" spans="2:5" x14ac:dyDescent="0.3">
      <c r="B9" s="50" t="s">
        <v>42</v>
      </c>
      <c r="C9" s="93">
        <v>0.20438760777737519</v>
      </c>
      <c r="D9" s="93">
        <v>0.16990131272693421</v>
      </c>
    </row>
    <row r="10" spans="2:5" x14ac:dyDescent="0.3">
      <c r="B10" s="50" t="s">
        <v>43</v>
      </c>
      <c r="C10" s="93">
        <v>6.4162360314939257E-2</v>
      </c>
      <c r="D10" s="93">
        <v>9.8569965552555636E-2</v>
      </c>
    </row>
    <row r="11" spans="2:5" x14ac:dyDescent="0.3">
      <c r="B11" s="50" t="s">
        <v>44</v>
      </c>
      <c r="C11" s="93">
        <v>2.2423495440430052E-2</v>
      </c>
      <c r="D11" s="93">
        <v>1.709989758867889E-2</v>
      </c>
    </row>
    <row r="12" spans="2:5" x14ac:dyDescent="0.3">
      <c r="B12" s="50" t="s">
        <v>45</v>
      </c>
      <c r="C12" s="93">
        <v>1.8010602327345492E-2</v>
      </c>
      <c r="D12" s="93">
        <v>5.1954194209105298E-2</v>
      </c>
    </row>
    <row r="13" spans="2:5" x14ac:dyDescent="0.3">
      <c r="B13" s="50" t="s">
        <v>46</v>
      </c>
      <c r="C13" s="93">
        <v>1.040748796210046E-2</v>
      </c>
      <c r="D13" s="93">
        <v>4.2310771808956343E-2</v>
      </c>
    </row>
    <row r="14" spans="2:5" x14ac:dyDescent="0.3">
      <c r="B14" s="50" t="s">
        <v>47</v>
      </c>
      <c r="C14" s="93">
        <v>7.0525289166820824E-3</v>
      </c>
      <c r="D14" s="93">
        <v>1.9805418489898519E-2</v>
      </c>
    </row>
    <row r="15" spans="2:5" x14ac:dyDescent="0.3">
      <c r="B15" s="51" t="s">
        <v>48</v>
      </c>
      <c r="C15" s="93">
        <v>2.091513212408861E-2</v>
      </c>
      <c r="D15" s="93">
        <v>3.3640256959314767E-2</v>
      </c>
    </row>
    <row r="16" spans="2:5" x14ac:dyDescent="0.3">
      <c r="C16" s="4"/>
    </row>
    <row r="17" spans="2:4" x14ac:dyDescent="0.3">
      <c r="B17" s="1" t="s">
        <v>36</v>
      </c>
    </row>
    <row r="18" spans="2:4" x14ac:dyDescent="0.3">
      <c r="B18" s="14"/>
      <c r="C18" s="52" t="s">
        <v>17</v>
      </c>
      <c r="D18" s="53" t="s">
        <v>77</v>
      </c>
    </row>
    <row r="19" spans="2:4" x14ac:dyDescent="0.3">
      <c r="B19" s="50" t="s">
        <v>40</v>
      </c>
      <c r="C19" s="93">
        <v>0.1110423226325559</v>
      </c>
      <c r="D19" s="93">
        <v>6.5806534984089129E-2</v>
      </c>
    </row>
    <row r="20" spans="2:4" x14ac:dyDescent="0.3">
      <c r="B20" s="50" t="s">
        <v>41</v>
      </c>
      <c r="C20" s="93">
        <v>0.116290049746577</v>
      </c>
      <c r="D20" s="93">
        <v>9.0070060691854845E-2</v>
      </c>
    </row>
    <row r="21" spans="2:4" x14ac:dyDescent="0.3">
      <c r="B21" s="50" t="s">
        <v>42</v>
      </c>
      <c r="C21" s="93">
        <v>0.14198879998499159</v>
      </c>
      <c r="D21" s="93">
        <v>0.10701767009652249</v>
      </c>
    </row>
    <row r="22" spans="2:4" x14ac:dyDescent="0.3">
      <c r="B22" s="50" t="s">
        <v>43</v>
      </c>
      <c r="C22" s="93">
        <v>0.1162796272498262</v>
      </c>
      <c r="D22" s="93">
        <v>9.903800546564441E-2</v>
      </c>
    </row>
    <row r="23" spans="2:4" x14ac:dyDescent="0.3">
      <c r="B23" s="50" t="s">
        <v>44</v>
      </c>
      <c r="C23" s="93">
        <v>0.1577861783101589</v>
      </c>
      <c r="D23" s="93">
        <v>8.3673406453337165E-2</v>
      </c>
    </row>
    <row r="24" spans="2:4" x14ac:dyDescent="0.3">
      <c r="B24" s="50" t="s">
        <v>45</v>
      </c>
      <c r="C24" s="93">
        <v>9.5794209886155071E-2</v>
      </c>
      <c r="D24" s="93">
        <v>0.15909401290197531</v>
      </c>
    </row>
    <row r="25" spans="2:4" x14ac:dyDescent="0.3">
      <c r="B25" s="50" t="s">
        <v>46</v>
      </c>
      <c r="C25" s="93">
        <v>9.304996649167295E-2</v>
      </c>
      <c r="D25" s="93">
        <v>0.1408365284787681</v>
      </c>
    </row>
    <row r="26" spans="2:4" x14ac:dyDescent="0.3">
      <c r="B26" s="50" t="s">
        <v>47</v>
      </c>
      <c r="C26" s="93">
        <v>5.2441834651258047E-2</v>
      </c>
      <c r="D26" s="93">
        <v>8.1453080188727739E-2</v>
      </c>
    </row>
    <row r="27" spans="2:4" x14ac:dyDescent="0.3">
      <c r="B27" s="51" t="s">
        <v>48</v>
      </c>
      <c r="C27" s="93">
        <v>0.11432436685937861</v>
      </c>
      <c r="D27" s="93">
        <v>0.17055248237469181</v>
      </c>
    </row>
    <row r="29" spans="2:4" x14ac:dyDescent="0.3">
      <c r="B29" s="1"/>
    </row>
    <row r="30" spans="2:4" x14ac:dyDescent="0.3">
      <c r="C30" s="79"/>
      <c r="D30" s="79"/>
    </row>
    <row r="31" spans="2:4" x14ac:dyDescent="0.3">
      <c r="B31" t="s">
        <v>79</v>
      </c>
      <c r="C31" s="80"/>
      <c r="D31" s="81"/>
    </row>
    <row r="32" spans="2:4" x14ac:dyDescent="0.3">
      <c r="C32" s="80"/>
      <c r="D32" s="81"/>
    </row>
    <row r="33" spans="2:4" x14ac:dyDescent="0.3">
      <c r="C33" s="80"/>
      <c r="D33" s="81"/>
    </row>
    <row r="35" spans="2:4" ht="21" x14ac:dyDescent="0.4">
      <c r="B35" s="30" t="s">
        <v>52</v>
      </c>
    </row>
    <row r="36" spans="2:4" x14ac:dyDescent="0.3">
      <c r="B36" s="1"/>
    </row>
    <row r="38" spans="2:4" x14ac:dyDescent="0.3">
      <c r="B38" s="14"/>
      <c r="C38" s="76" t="s">
        <v>53</v>
      </c>
    </row>
    <row r="39" spans="2:4" x14ac:dyDescent="0.3">
      <c r="B39" s="50" t="s">
        <v>40</v>
      </c>
      <c r="C39" s="107">
        <v>63000</v>
      </c>
    </row>
    <row r="40" spans="2:4" x14ac:dyDescent="0.3">
      <c r="B40" s="50" t="s">
        <v>41</v>
      </c>
      <c r="C40" s="107">
        <v>47999</v>
      </c>
    </row>
    <row r="41" spans="2:4" x14ac:dyDescent="0.3">
      <c r="B41" s="50" t="s">
        <v>42</v>
      </c>
      <c r="C41" s="107">
        <v>37038</v>
      </c>
    </row>
    <row r="42" spans="2:4" x14ac:dyDescent="0.3">
      <c r="B42" s="50" t="s">
        <v>43</v>
      </c>
      <c r="C42" s="107">
        <v>28000</v>
      </c>
    </row>
    <row r="43" spans="2:4" x14ac:dyDescent="0.3">
      <c r="B43" s="50" t="s">
        <v>44</v>
      </c>
      <c r="C43" s="107">
        <v>31498</v>
      </c>
    </row>
    <row r="44" spans="2:4" x14ac:dyDescent="0.3">
      <c r="B44" s="50" t="s">
        <v>45</v>
      </c>
      <c r="C44" s="107">
        <v>20286</v>
      </c>
    </row>
    <row r="45" spans="2:4" x14ac:dyDescent="0.3">
      <c r="B45" s="50" t="s">
        <v>46</v>
      </c>
      <c r="C45" s="107">
        <v>16469</v>
      </c>
    </row>
    <row r="46" spans="2:4" x14ac:dyDescent="0.3">
      <c r="B46" s="50" t="s">
        <v>47</v>
      </c>
      <c r="C46" s="107">
        <v>31883</v>
      </c>
    </row>
    <row r="47" spans="2:4" x14ac:dyDescent="0.3">
      <c r="B47" s="50" t="s">
        <v>48</v>
      </c>
      <c r="C47" s="107">
        <v>19418</v>
      </c>
    </row>
    <row r="48" spans="2:4" x14ac:dyDescent="0.3">
      <c r="B48" s="51" t="s">
        <v>54</v>
      </c>
      <c r="C48" s="107">
        <v>38943</v>
      </c>
    </row>
    <row r="51" spans="2:5" x14ac:dyDescent="0.3">
      <c r="B51" s="41" t="s">
        <v>32</v>
      </c>
    </row>
    <row r="52" spans="2:5" x14ac:dyDescent="0.3">
      <c r="B52" s="41"/>
    </row>
    <row r="53" spans="2:5" ht="69.75" customHeight="1" x14ac:dyDescent="0.3">
      <c r="B53" s="169" t="s">
        <v>74</v>
      </c>
      <c r="C53" s="169"/>
      <c r="D53" s="169"/>
      <c r="E53" s="169"/>
    </row>
    <row r="54" spans="2:5" x14ac:dyDescent="0.3">
      <c r="C54" s="80"/>
      <c r="D54" s="81"/>
    </row>
    <row r="55" spans="2:5" x14ac:dyDescent="0.3">
      <c r="C55" s="80"/>
      <c r="D55" s="81"/>
    </row>
    <row r="56" spans="2:5" x14ac:dyDescent="0.3">
      <c r="C56" s="80"/>
      <c r="D56" s="81"/>
    </row>
    <row r="57" spans="2:5" x14ac:dyDescent="0.3">
      <c r="C57" s="80"/>
      <c r="D57" s="81"/>
    </row>
    <row r="58" spans="2:5" x14ac:dyDescent="0.3">
      <c r="C58" s="80"/>
      <c r="D58" s="81"/>
    </row>
    <row r="59" spans="2:5" x14ac:dyDescent="0.3">
      <c r="C59" s="80"/>
      <c r="D59" s="81"/>
    </row>
    <row r="61" spans="2:5" x14ac:dyDescent="0.3">
      <c r="B61" s="1"/>
    </row>
    <row r="62" spans="2:5" x14ac:dyDescent="0.3">
      <c r="C62" s="79"/>
      <c r="D62" s="79"/>
    </row>
    <row r="63" spans="2:5" x14ac:dyDescent="0.3">
      <c r="C63" s="81"/>
      <c r="D63" s="81"/>
    </row>
    <row r="64" spans="2:5" x14ac:dyDescent="0.3">
      <c r="C64" s="81"/>
      <c r="D64" s="81"/>
    </row>
    <row r="65" spans="2:4" x14ac:dyDescent="0.3">
      <c r="C65" s="81"/>
      <c r="D65" s="81"/>
    </row>
    <row r="66" spans="2:4" x14ac:dyDescent="0.3">
      <c r="C66" s="81"/>
      <c r="D66" s="81"/>
    </row>
    <row r="67" spans="2:4" x14ac:dyDescent="0.3">
      <c r="C67" s="81"/>
      <c r="D67" s="81"/>
    </row>
    <row r="68" spans="2:4" x14ac:dyDescent="0.3">
      <c r="C68" s="81"/>
      <c r="D68" s="81"/>
    </row>
    <row r="69" spans="2:4" x14ac:dyDescent="0.3">
      <c r="C69" s="81"/>
      <c r="D69" s="81"/>
    </row>
    <row r="70" spans="2:4" x14ac:dyDescent="0.3">
      <c r="C70" s="81"/>
      <c r="D70" s="81"/>
    </row>
    <row r="71" spans="2:4" x14ac:dyDescent="0.3">
      <c r="C71" s="81"/>
      <c r="D71" s="81"/>
    </row>
    <row r="73" spans="2:4" x14ac:dyDescent="0.3">
      <c r="B73" s="1"/>
    </row>
    <row r="74" spans="2:4" x14ac:dyDescent="0.3">
      <c r="C74" s="79"/>
      <c r="D74" s="79"/>
    </row>
    <row r="75" spans="2:4" x14ac:dyDescent="0.3">
      <c r="C75" s="81"/>
      <c r="D75" s="81"/>
    </row>
    <row r="76" spans="2:4" x14ac:dyDescent="0.3">
      <c r="C76" s="81"/>
      <c r="D76" s="81"/>
    </row>
    <row r="77" spans="2:4" x14ac:dyDescent="0.3">
      <c r="C77" s="81"/>
      <c r="D77" s="81"/>
    </row>
    <row r="78" spans="2:4" x14ac:dyDescent="0.3">
      <c r="C78" s="81"/>
      <c r="D78" s="81"/>
    </row>
    <row r="79" spans="2:4" x14ac:dyDescent="0.3">
      <c r="C79" s="81"/>
      <c r="D79" s="81"/>
    </row>
    <row r="80" spans="2:4" x14ac:dyDescent="0.3">
      <c r="C80" s="81"/>
      <c r="D80" s="81"/>
    </row>
    <row r="81" spans="2:10" x14ac:dyDescent="0.3">
      <c r="C81" s="81"/>
      <c r="D81" s="81"/>
    </row>
    <row r="82" spans="2:10" x14ac:dyDescent="0.3">
      <c r="C82" s="81"/>
      <c r="D82" s="81"/>
    </row>
    <row r="83" spans="2:10" x14ac:dyDescent="0.3">
      <c r="C83" s="81"/>
      <c r="D83" s="81"/>
    </row>
    <row r="85" spans="2:10" x14ac:dyDescent="0.3">
      <c r="B85" s="1"/>
    </row>
    <row r="86" spans="2:10" x14ac:dyDescent="0.3">
      <c r="C86" s="79"/>
      <c r="D86" s="79"/>
      <c r="I86" s="18"/>
      <c r="J86" s="19"/>
    </row>
    <row r="87" spans="2:10" x14ac:dyDescent="0.3">
      <c r="C87" s="81"/>
      <c r="D87" s="82"/>
      <c r="I87" s="18"/>
      <c r="J87" s="19"/>
    </row>
    <row r="88" spans="2:10" x14ac:dyDescent="0.3">
      <c r="C88" s="81"/>
      <c r="D88" s="82"/>
      <c r="I88" s="18"/>
      <c r="J88" s="19"/>
    </row>
    <row r="89" spans="2:10" x14ac:dyDescent="0.3">
      <c r="C89" s="81"/>
      <c r="D89" s="82"/>
      <c r="I89" s="18"/>
      <c r="J89" s="19"/>
    </row>
    <row r="90" spans="2:10" x14ac:dyDescent="0.3">
      <c r="C90" s="81"/>
      <c r="D90" s="81"/>
      <c r="I90" s="18"/>
      <c r="J90" s="19"/>
    </row>
    <row r="91" spans="2:10" x14ac:dyDescent="0.3">
      <c r="C91" s="81"/>
      <c r="D91" s="81"/>
      <c r="I91" s="18"/>
      <c r="J91" s="19"/>
    </row>
    <row r="92" spans="2:10" x14ac:dyDescent="0.3">
      <c r="C92" s="81"/>
      <c r="D92" s="81"/>
      <c r="I92" s="18"/>
      <c r="J92" s="19"/>
    </row>
    <row r="93" spans="2:10" x14ac:dyDescent="0.3">
      <c r="C93" s="81"/>
      <c r="D93" s="81"/>
      <c r="I93" s="18"/>
      <c r="J93" s="19"/>
    </row>
    <row r="94" spans="2:10" x14ac:dyDescent="0.3">
      <c r="C94" s="81"/>
      <c r="D94" s="81"/>
      <c r="I94" s="18"/>
      <c r="J94" s="19"/>
    </row>
    <row r="95" spans="2:10" x14ac:dyDescent="0.3">
      <c r="C95" s="81"/>
      <c r="D95" s="81"/>
    </row>
    <row r="99" spans="2:4" x14ac:dyDescent="0.3">
      <c r="B99" s="41" t="s">
        <v>32</v>
      </c>
      <c r="C99" s="31"/>
      <c r="D99" s="31"/>
    </row>
    <row r="100" spans="2:4" x14ac:dyDescent="0.3">
      <c r="B100" s="54"/>
      <c r="C100" s="31"/>
      <c r="D100" s="31"/>
    </row>
    <row r="101" spans="2:4" ht="43.35" customHeight="1" x14ac:dyDescent="0.3">
      <c r="B101" s="169" t="s">
        <v>51</v>
      </c>
      <c r="C101" s="169"/>
      <c r="D101" s="169"/>
    </row>
  </sheetData>
  <mergeCells count="3">
    <mergeCell ref="B2:D2"/>
    <mergeCell ref="B101:D101"/>
    <mergeCell ref="B53:E5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91339-DBEF-4C94-9FA4-E6ACC8664DE6}">
  <sheetPr>
    <tabColor theme="3" tint="0.39997558519241921"/>
  </sheetPr>
  <dimension ref="A1"/>
  <sheetViews>
    <sheetView topLeftCell="A20" workbookViewId="0">
      <selection activeCell="Q36" sqref="Q36"/>
    </sheetView>
  </sheetViews>
  <sheetFormatPr defaultRowHeight="14.4"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76019-5AE8-4F73-AB3D-27650B6F1BF5}">
  <dimension ref="B2:B64"/>
  <sheetViews>
    <sheetView showGridLines="0" zoomScale="80" zoomScaleNormal="80" workbookViewId="0">
      <selection activeCell="B22" sqref="B22"/>
    </sheetView>
  </sheetViews>
  <sheetFormatPr defaultRowHeight="14.4" x14ac:dyDescent="0.3"/>
  <cols>
    <col min="1" max="1" width="7.21875" customWidth="1"/>
    <col min="2" max="2" width="108.77734375" customWidth="1"/>
  </cols>
  <sheetData>
    <row r="2" spans="2:2" ht="21" x14ac:dyDescent="0.4">
      <c r="B2" s="30" t="s">
        <v>82</v>
      </c>
    </row>
    <row r="4" spans="2:2" x14ac:dyDescent="0.3">
      <c r="B4" s="33"/>
    </row>
    <row r="5" spans="2:2" x14ac:dyDescent="0.3">
      <c r="B5" s="168" t="s">
        <v>146</v>
      </c>
    </row>
    <row r="6" spans="2:2" x14ac:dyDescent="0.3">
      <c r="B6" s="168"/>
    </row>
    <row r="7" spans="2:2" x14ac:dyDescent="0.3">
      <c r="B7" s="168"/>
    </row>
    <row r="8" spans="2:2" x14ac:dyDescent="0.3">
      <c r="B8" s="168"/>
    </row>
    <row r="9" spans="2:2" x14ac:dyDescent="0.3">
      <c r="B9" s="168"/>
    </row>
    <row r="10" spans="2:2" x14ac:dyDescent="0.3">
      <c r="B10" s="168"/>
    </row>
    <row r="11" spans="2:2" x14ac:dyDescent="0.3">
      <c r="B11" s="168"/>
    </row>
    <row r="12" spans="2:2" x14ac:dyDescent="0.3">
      <c r="B12" s="168"/>
    </row>
    <row r="13" spans="2:2" x14ac:dyDescent="0.3">
      <c r="B13" s="168"/>
    </row>
    <row r="14" spans="2:2" x14ac:dyDescent="0.3">
      <c r="B14" s="168"/>
    </row>
    <row r="15" spans="2:2" x14ac:dyDescent="0.3">
      <c r="B15" s="168"/>
    </row>
    <row r="16" spans="2:2" x14ac:dyDescent="0.3">
      <c r="B16" s="168"/>
    </row>
    <row r="17" spans="2:2" x14ac:dyDescent="0.3">
      <c r="B17" s="168"/>
    </row>
    <row r="18" spans="2:2" x14ac:dyDescent="0.3">
      <c r="B18" s="168"/>
    </row>
    <row r="19" spans="2:2" x14ac:dyDescent="0.3">
      <c r="B19" s="168"/>
    </row>
    <row r="20" spans="2:2" x14ac:dyDescent="0.3">
      <c r="B20" s="168"/>
    </row>
    <row r="21" spans="2:2" ht="233.4" customHeight="1" x14ac:dyDescent="0.3">
      <c r="B21" s="168"/>
    </row>
    <row r="22" spans="2:2" x14ac:dyDescent="0.3">
      <c r="B22" s="33"/>
    </row>
    <row r="23" spans="2:2" ht="14.4" customHeight="1" x14ac:dyDescent="0.3">
      <c r="B23" s="167"/>
    </row>
    <row r="24" spans="2:2" x14ac:dyDescent="0.3">
      <c r="B24" s="167"/>
    </row>
    <row r="25" spans="2:2" x14ac:dyDescent="0.3">
      <c r="B25" s="167"/>
    </row>
    <row r="26" spans="2:2" x14ac:dyDescent="0.3">
      <c r="B26" s="167"/>
    </row>
    <row r="27" spans="2:2" x14ac:dyDescent="0.3">
      <c r="B27" s="167"/>
    </row>
    <row r="28" spans="2:2" x14ac:dyDescent="0.3">
      <c r="B28" s="167"/>
    </row>
    <row r="29" spans="2:2" x14ac:dyDescent="0.3">
      <c r="B29" s="167"/>
    </row>
    <row r="30" spans="2:2" x14ac:dyDescent="0.3">
      <c r="B30" s="167"/>
    </row>
    <row r="31" spans="2:2" x14ac:dyDescent="0.3">
      <c r="B31" s="167"/>
    </row>
    <row r="32" spans="2:2" x14ac:dyDescent="0.3">
      <c r="B32" s="167"/>
    </row>
    <row r="33" spans="2:2" x14ac:dyDescent="0.3">
      <c r="B33" s="167"/>
    </row>
    <row r="34" spans="2:2" x14ac:dyDescent="0.3">
      <c r="B34" s="167"/>
    </row>
    <row r="35" spans="2:2" x14ac:dyDescent="0.3">
      <c r="B35" s="167"/>
    </row>
    <row r="36" spans="2:2" x14ac:dyDescent="0.3">
      <c r="B36" s="167"/>
    </row>
    <row r="37" spans="2:2" x14ac:dyDescent="0.3">
      <c r="B37" s="167"/>
    </row>
    <row r="38" spans="2:2" x14ac:dyDescent="0.3">
      <c r="B38" s="167"/>
    </row>
    <row r="39" spans="2:2" x14ac:dyDescent="0.3">
      <c r="B39" s="167"/>
    </row>
    <row r="40" spans="2:2" x14ac:dyDescent="0.3">
      <c r="B40" s="167"/>
    </row>
    <row r="41" spans="2:2" x14ac:dyDescent="0.3">
      <c r="B41" s="167"/>
    </row>
    <row r="42" spans="2:2" x14ac:dyDescent="0.3">
      <c r="B42" s="167"/>
    </row>
    <row r="43" spans="2:2" x14ac:dyDescent="0.3">
      <c r="B43" s="167"/>
    </row>
    <row r="44" spans="2:2" x14ac:dyDescent="0.3">
      <c r="B44" s="167"/>
    </row>
    <row r="45" spans="2:2" x14ac:dyDescent="0.3">
      <c r="B45" s="167"/>
    </row>
    <row r="46" spans="2:2" x14ac:dyDescent="0.3">
      <c r="B46" s="167"/>
    </row>
    <row r="47" spans="2:2" x14ac:dyDescent="0.3">
      <c r="B47" s="167"/>
    </row>
    <row r="48" spans="2:2" x14ac:dyDescent="0.3">
      <c r="B48" s="167"/>
    </row>
    <row r="49" spans="2:2" x14ac:dyDescent="0.3">
      <c r="B49" s="167"/>
    </row>
    <row r="50" spans="2:2" x14ac:dyDescent="0.3">
      <c r="B50" s="167"/>
    </row>
    <row r="51" spans="2:2" x14ac:dyDescent="0.3">
      <c r="B51" s="167"/>
    </row>
    <row r="52" spans="2:2" x14ac:dyDescent="0.3">
      <c r="B52" s="167"/>
    </row>
    <row r="53" spans="2:2" x14ac:dyDescent="0.3">
      <c r="B53" s="167"/>
    </row>
    <row r="54" spans="2:2" x14ac:dyDescent="0.3">
      <c r="B54" s="167"/>
    </row>
    <row r="55" spans="2:2" x14ac:dyDescent="0.3">
      <c r="B55" s="167"/>
    </row>
    <row r="56" spans="2:2" x14ac:dyDescent="0.3">
      <c r="B56" s="167"/>
    </row>
    <row r="57" spans="2:2" x14ac:dyDescent="0.3">
      <c r="B57" s="167"/>
    </row>
    <row r="58" spans="2:2" x14ac:dyDescent="0.3">
      <c r="B58" s="167"/>
    </row>
    <row r="59" spans="2:2" x14ac:dyDescent="0.3">
      <c r="B59" s="108"/>
    </row>
    <row r="60" spans="2:2" x14ac:dyDescent="0.3">
      <c r="B60" s="108"/>
    </row>
    <row r="61" spans="2:2" x14ac:dyDescent="0.3">
      <c r="B61" s="41"/>
    </row>
    <row r="63" spans="2:2" x14ac:dyDescent="0.3">
      <c r="B63" s="167"/>
    </row>
    <row r="64" spans="2:2" x14ac:dyDescent="0.3">
      <c r="B64" s="167"/>
    </row>
  </sheetData>
  <mergeCells count="3">
    <mergeCell ref="B5:B21"/>
    <mergeCell ref="B23:B58"/>
    <mergeCell ref="B63:B64"/>
  </mergeCells>
  <pageMargins left="0.7" right="0.7" top="0.75" bottom="0.75" header="0.3" footer="0.3"/>
  <pageSetup paperSize="9" orientation="portrait" verticalDpi="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74A5B-1B5E-447E-86F3-05E7B5FC211A}">
  <dimension ref="B2:M158"/>
  <sheetViews>
    <sheetView zoomScale="80" zoomScaleNormal="80" workbookViewId="0">
      <selection activeCell="H16" sqref="H16"/>
    </sheetView>
  </sheetViews>
  <sheetFormatPr defaultRowHeight="14.4" x14ac:dyDescent="0.3"/>
  <cols>
    <col min="1" max="1" width="5.6640625" customWidth="1"/>
    <col min="2" max="2" width="45.6640625" customWidth="1"/>
    <col min="3" max="3" width="35.44140625" customWidth="1"/>
    <col min="4" max="4" width="21.6640625" customWidth="1"/>
    <col min="5" max="5" width="19.88671875" customWidth="1"/>
    <col min="6" max="6" width="19.5546875" customWidth="1"/>
    <col min="7" max="7" width="32.5546875" customWidth="1"/>
    <col min="8" max="8" width="22.88671875" customWidth="1"/>
    <col min="10" max="10" width="21.77734375" customWidth="1"/>
  </cols>
  <sheetData>
    <row r="2" spans="2:13" ht="21" x14ac:dyDescent="0.4">
      <c r="B2" s="30" t="s">
        <v>8</v>
      </c>
    </row>
    <row r="4" spans="2:13" x14ac:dyDescent="0.3">
      <c r="B4" s="1" t="s">
        <v>9</v>
      </c>
    </row>
    <row r="5" spans="2:13" x14ac:dyDescent="0.3">
      <c r="B5" s="1"/>
    </row>
    <row r="6" spans="2:13" x14ac:dyDescent="0.3">
      <c r="B6" s="14" t="s">
        <v>10</v>
      </c>
      <c r="C6" s="15">
        <v>6176206</v>
      </c>
      <c r="D6" s="29"/>
    </row>
    <row r="7" spans="2:13" x14ac:dyDescent="0.3">
      <c r="C7" s="5"/>
    </row>
    <row r="8" spans="2:13" x14ac:dyDescent="0.3">
      <c r="B8" s="1" t="s">
        <v>103</v>
      </c>
      <c r="C8" s="123">
        <v>0.79254347221723997</v>
      </c>
    </row>
    <row r="9" spans="2:13" ht="43.2" x14ac:dyDescent="0.3">
      <c r="B9" s="48" t="s">
        <v>11</v>
      </c>
      <c r="C9" s="43" t="s">
        <v>12</v>
      </c>
      <c r="D9" s="44" t="s">
        <v>13</v>
      </c>
      <c r="E9" s="44" t="s">
        <v>14</v>
      </c>
      <c r="F9" s="44" t="s">
        <v>15</v>
      </c>
      <c r="G9" s="117" t="s">
        <v>147</v>
      </c>
    </row>
    <row r="10" spans="2:13" x14ac:dyDescent="0.3">
      <c r="B10" s="118" t="s">
        <v>104</v>
      </c>
      <c r="C10" s="93">
        <v>0.45600778212384763</v>
      </c>
      <c r="D10" s="93">
        <v>0.83671910007037353</v>
      </c>
      <c r="E10" s="22">
        <f>$C$6*C10*D10</f>
        <v>2356534.0000000005</v>
      </c>
      <c r="F10" s="22">
        <f>$C$6*$C$8*C10</f>
        <v>2232117.8500656905</v>
      </c>
      <c r="G10" s="147">
        <v>0</v>
      </c>
      <c r="H10" s="6"/>
      <c r="J10" s="23"/>
      <c r="K10" s="24"/>
      <c r="L10" s="25"/>
      <c r="M10" s="25"/>
    </row>
    <row r="11" spans="2:13" x14ac:dyDescent="0.3">
      <c r="B11" s="118" t="s">
        <v>105</v>
      </c>
      <c r="C11" s="93">
        <v>0.1166502542175569</v>
      </c>
      <c r="D11" s="93">
        <v>0.62573564520248282</v>
      </c>
      <c r="E11" s="22">
        <f>$C$6*C11*D11</f>
        <v>450815.00000000012</v>
      </c>
      <c r="F11" s="22">
        <f>$C$6*$C$8*C11</f>
        <v>570992.69981974398</v>
      </c>
      <c r="G11" s="119">
        <f t="shared" ref="G11:G27" si="0">F11-E11</f>
        <v>120177.69981974387</v>
      </c>
      <c r="J11" s="26"/>
      <c r="K11" s="27"/>
      <c r="L11" s="28"/>
      <c r="M11" s="28"/>
    </row>
    <row r="12" spans="2:13" x14ac:dyDescent="0.3">
      <c r="B12" s="120" t="s">
        <v>106</v>
      </c>
      <c r="C12" s="93">
        <v>2.7032938991996061E-2</v>
      </c>
      <c r="D12" s="93">
        <v>0.70255329088829122</v>
      </c>
      <c r="E12" s="22">
        <f t="shared" ref="E12:E27" si="1">$C$6*C12*D12</f>
        <v>117299.00000000001</v>
      </c>
      <c r="F12" s="22">
        <f t="shared" ref="F12:F27" si="2">$C$6*$C$8*C12</f>
        <v>132323.85066486261</v>
      </c>
      <c r="G12" s="119">
        <f t="shared" si="0"/>
        <v>15024.850664862592</v>
      </c>
      <c r="H12" s="7"/>
      <c r="J12" s="26"/>
      <c r="K12" s="27"/>
      <c r="L12" s="28"/>
      <c r="M12" s="28"/>
    </row>
    <row r="13" spans="2:13" x14ac:dyDescent="0.3">
      <c r="B13" s="120" t="s">
        <v>107</v>
      </c>
      <c r="C13" s="93">
        <v>9.5288272444280526E-3</v>
      </c>
      <c r="D13" s="93">
        <v>0.58913885679331202</v>
      </c>
      <c r="E13" s="22">
        <f t="shared" si="1"/>
        <v>34672</v>
      </c>
      <c r="F13" s="22">
        <f t="shared" si="2"/>
        <v>46642.768426929011</v>
      </c>
      <c r="G13" s="119">
        <f t="shared" si="0"/>
        <v>11970.768426929011</v>
      </c>
      <c r="K13" s="5"/>
    </row>
    <row r="14" spans="2:13" x14ac:dyDescent="0.3">
      <c r="B14" s="120" t="s">
        <v>108</v>
      </c>
      <c r="C14" s="93">
        <v>5.9334160810050697E-2</v>
      </c>
      <c r="D14" s="93">
        <v>0.80389947061070788</v>
      </c>
      <c r="E14" s="22">
        <f t="shared" si="1"/>
        <v>294597</v>
      </c>
      <c r="F14" s="22">
        <f t="shared" si="2"/>
        <v>290435.48082872975</v>
      </c>
      <c r="G14" s="147">
        <v>0</v>
      </c>
      <c r="H14" s="7"/>
      <c r="J14" s="26"/>
      <c r="K14" s="27"/>
      <c r="L14" s="28"/>
      <c r="M14" s="28"/>
    </row>
    <row r="15" spans="2:13" x14ac:dyDescent="0.3">
      <c r="B15" s="120" t="s">
        <v>109</v>
      </c>
      <c r="C15" s="93">
        <v>1.01424725794444E-2</v>
      </c>
      <c r="D15" s="93">
        <v>0.68379042814724944</v>
      </c>
      <c r="E15" s="22">
        <f t="shared" si="1"/>
        <v>42833.999999999985</v>
      </c>
      <c r="F15" s="22">
        <f t="shared" si="2"/>
        <v>49646.508186632331</v>
      </c>
      <c r="G15" s="119">
        <f t="shared" si="0"/>
        <v>6812.5081866323453</v>
      </c>
    </row>
    <row r="16" spans="2:13" x14ac:dyDescent="0.3">
      <c r="B16" s="120" t="s">
        <v>110</v>
      </c>
      <c r="C16" s="93">
        <v>2.0026048353957101E-2</v>
      </c>
      <c r="D16" s="93">
        <v>0.68058374095484497</v>
      </c>
      <c r="E16" s="22">
        <f t="shared" si="1"/>
        <v>84177.999999999985</v>
      </c>
      <c r="F16" s="22">
        <f t="shared" si="2"/>
        <v>98025.739361189291</v>
      </c>
      <c r="G16" s="119">
        <f t="shared" si="0"/>
        <v>13847.739361189306</v>
      </c>
      <c r="H16" s="7"/>
      <c r="J16" s="26"/>
      <c r="K16" s="27"/>
      <c r="L16" s="28"/>
      <c r="M16" s="28"/>
    </row>
    <row r="17" spans="2:13" x14ac:dyDescent="0.3">
      <c r="B17" s="120" t="s">
        <v>111</v>
      </c>
      <c r="C17" s="93">
        <v>4.5322322474347521E-3</v>
      </c>
      <c r="D17" s="93">
        <v>0.45770220062875111</v>
      </c>
      <c r="E17" s="22">
        <f t="shared" si="1"/>
        <v>12812.000000000002</v>
      </c>
      <c r="F17" s="22">
        <f t="shared" si="2"/>
        <v>22184.87687430498</v>
      </c>
      <c r="G17" s="119">
        <f t="shared" si="0"/>
        <v>9372.8768743049786</v>
      </c>
    </row>
    <row r="18" spans="2:13" x14ac:dyDescent="0.3">
      <c r="B18" s="120" t="s">
        <v>112</v>
      </c>
      <c r="C18" s="93">
        <v>3.2215732441566877E-2</v>
      </c>
      <c r="D18" s="93">
        <v>0.65187389117007</v>
      </c>
      <c r="E18" s="22">
        <f t="shared" si="1"/>
        <v>129704</v>
      </c>
      <c r="F18" s="22">
        <f t="shared" si="2"/>
        <v>157693.16721053646</v>
      </c>
      <c r="G18" s="119">
        <f t="shared" si="0"/>
        <v>27989.167210536456</v>
      </c>
      <c r="H18" s="7"/>
      <c r="J18" s="26"/>
      <c r="K18" s="27"/>
      <c r="L18" s="28"/>
      <c r="M18" s="28"/>
    </row>
    <row r="19" spans="2:13" x14ac:dyDescent="0.3">
      <c r="B19" s="120" t="s">
        <v>113</v>
      </c>
      <c r="C19" s="93">
        <v>1.008807024895219E-2</v>
      </c>
      <c r="D19" s="93">
        <v>0.37386447533142869</v>
      </c>
      <c r="E19" s="22">
        <f t="shared" si="1"/>
        <v>23294</v>
      </c>
      <c r="F19" s="22">
        <f t="shared" si="2"/>
        <v>49380.213579967356</v>
      </c>
      <c r="G19" s="119">
        <f t="shared" si="0"/>
        <v>26086.213579967356</v>
      </c>
    </row>
    <row r="20" spans="2:13" x14ac:dyDescent="0.3">
      <c r="B20" s="120" t="s">
        <v>114</v>
      </c>
      <c r="C20" s="93">
        <v>2.000661895020989E-2</v>
      </c>
      <c r="D20" s="93">
        <v>0.63894306640229837</v>
      </c>
      <c r="E20" s="22">
        <f t="shared" si="1"/>
        <v>78951.000000000015</v>
      </c>
      <c r="F20" s="22">
        <f t="shared" si="2"/>
        <v>97930.634144523268</v>
      </c>
      <c r="G20" s="119">
        <f t="shared" si="0"/>
        <v>18979.634144523254</v>
      </c>
      <c r="H20" s="7"/>
      <c r="J20" s="26"/>
      <c r="K20" s="27"/>
      <c r="L20" s="28"/>
      <c r="M20" s="28"/>
    </row>
    <row r="21" spans="2:13" x14ac:dyDescent="0.3">
      <c r="B21" s="120" t="s">
        <v>115</v>
      </c>
      <c r="C21" s="93">
        <v>3.1969464749070872E-3</v>
      </c>
      <c r="D21" s="93">
        <v>0.47546214231451001</v>
      </c>
      <c r="E21" s="22">
        <f t="shared" si="1"/>
        <v>9388</v>
      </c>
      <c r="F21" s="22">
        <f t="shared" si="2"/>
        <v>15648.770858929403</v>
      </c>
      <c r="G21" s="119">
        <f>F21-E21</f>
        <v>6260.7708589294034</v>
      </c>
    </row>
    <row r="22" spans="2:13" x14ac:dyDescent="0.3">
      <c r="B22" s="120" t="s">
        <v>116</v>
      </c>
      <c r="C22" s="93">
        <v>3.4750783895485353E-2</v>
      </c>
      <c r="D22" s="93">
        <v>0.76521236744506771</v>
      </c>
      <c r="E22" s="22">
        <f t="shared" si="1"/>
        <v>164236</v>
      </c>
      <c r="F22" s="22">
        <f t="shared" si="2"/>
        <v>170102.02035504178</v>
      </c>
      <c r="G22" s="119">
        <f t="shared" si="0"/>
        <v>5866.0203550417791</v>
      </c>
      <c r="H22" s="7"/>
      <c r="J22" s="26"/>
      <c r="K22" s="27"/>
      <c r="L22" s="28"/>
      <c r="M22" s="28"/>
    </row>
    <row r="23" spans="2:13" x14ac:dyDescent="0.3">
      <c r="B23" s="120" t="s">
        <v>117</v>
      </c>
      <c r="C23" s="93">
        <v>6.947469044912038E-3</v>
      </c>
      <c r="D23" s="93">
        <v>0.62052250110699381</v>
      </c>
      <c r="E23" s="22">
        <f t="shared" si="1"/>
        <v>26625.999999999996</v>
      </c>
      <c r="F23" s="22">
        <f t="shared" si="2"/>
        <v>34007.247849369545</v>
      </c>
      <c r="G23" s="119">
        <f t="shared" si="0"/>
        <v>7381.2478493695489</v>
      </c>
    </row>
    <row r="24" spans="2:13" x14ac:dyDescent="0.3">
      <c r="B24" s="120" t="s">
        <v>118</v>
      </c>
      <c r="C24" s="93">
        <v>8.7766178783544466E-2</v>
      </c>
      <c r="D24" s="93">
        <v>0.68300489611889414</v>
      </c>
      <c r="E24" s="22">
        <f t="shared" si="1"/>
        <v>370231</v>
      </c>
      <c r="F24" s="22">
        <f t="shared" si="2"/>
        <v>429607.69963702152</v>
      </c>
      <c r="G24" s="119">
        <f t="shared" si="0"/>
        <v>59376.69963702152</v>
      </c>
      <c r="H24" s="7"/>
      <c r="J24" s="26"/>
      <c r="K24" s="27"/>
      <c r="L24" s="28"/>
      <c r="M24" s="28"/>
    </row>
    <row r="25" spans="2:13" x14ac:dyDescent="0.3">
      <c r="B25" s="120" t="s">
        <v>119</v>
      </c>
      <c r="C25" s="93">
        <v>2.4137148275170869E-2</v>
      </c>
      <c r="D25" s="93">
        <v>0.44735571118087419</v>
      </c>
      <c r="E25" s="22">
        <f t="shared" si="1"/>
        <v>66689.999999999985</v>
      </c>
      <c r="F25" s="22">
        <f t="shared" si="2"/>
        <v>118149.21066425723</v>
      </c>
      <c r="G25" s="119">
        <f t="shared" si="0"/>
        <v>51459.210664257247</v>
      </c>
    </row>
    <row r="26" spans="2:13" ht="16.2" customHeight="1" x14ac:dyDescent="0.3">
      <c r="B26" s="120" t="s">
        <v>120</v>
      </c>
      <c r="C26" s="93">
        <v>5.4992660542734488E-2</v>
      </c>
      <c r="D26" s="93">
        <v>0.78226153112358165</v>
      </c>
      <c r="E26" s="22">
        <f t="shared" si="1"/>
        <v>265692</v>
      </c>
      <c r="F26" s="22">
        <f t="shared" si="2"/>
        <v>269184.22016469669</v>
      </c>
      <c r="G26" s="119">
        <f t="shared" si="0"/>
        <v>3492.220164696686</v>
      </c>
      <c r="H26" s="7"/>
      <c r="J26" s="26"/>
      <c r="K26" s="27"/>
      <c r="L26" s="28"/>
      <c r="M26" s="28"/>
    </row>
    <row r="27" spans="2:13" x14ac:dyDescent="0.3">
      <c r="B27" s="120" t="s">
        <v>121</v>
      </c>
      <c r="C27" s="93">
        <v>1.178733351834443E-2</v>
      </c>
      <c r="D27" s="93">
        <v>0.48519937912940758</v>
      </c>
      <c r="E27" s="22">
        <f t="shared" si="1"/>
        <v>35322.999999999993</v>
      </c>
      <c r="F27" s="22">
        <f t="shared" si="2"/>
        <v>57697.957320887268</v>
      </c>
      <c r="G27" s="119">
        <f t="shared" si="0"/>
        <v>22374.957320887275</v>
      </c>
      <c r="J27" s="1"/>
    </row>
    <row r="34" spans="2:8" ht="28.95" customHeight="1" x14ac:dyDescent="0.3">
      <c r="B34" s="175" t="s">
        <v>67</v>
      </c>
      <c r="C34" s="175"/>
      <c r="D34" s="175"/>
      <c r="E34" s="175"/>
    </row>
    <row r="35" spans="2:8" ht="33.6" customHeight="1" x14ac:dyDescent="0.3">
      <c r="B35" s="169" t="s">
        <v>68</v>
      </c>
      <c r="C35" s="169"/>
      <c r="D35" s="169"/>
      <c r="E35" s="169"/>
    </row>
    <row r="36" spans="2:8" ht="28.95" customHeight="1" x14ac:dyDescent="0.3">
      <c r="B36" s="169" t="s">
        <v>69</v>
      </c>
      <c r="C36" s="169"/>
      <c r="D36" s="169"/>
      <c r="E36" s="169"/>
    </row>
    <row r="37" spans="2:8" ht="50.4" customHeight="1" x14ac:dyDescent="0.3">
      <c r="B37" s="169" t="s">
        <v>148</v>
      </c>
      <c r="C37" s="169"/>
      <c r="D37" s="169"/>
      <c r="E37" s="169"/>
      <c r="F37" s="8"/>
      <c r="G37" s="5"/>
      <c r="H37" s="5"/>
    </row>
    <row r="38" spans="2:8" x14ac:dyDescent="0.3">
      <c r="B38" s="8"/>
      <c r="C38" s="5"/>
      <c r="D38" s="5"/>
      <c r="F38" s="8"/>
      <c r="G38" s="5"/>
      <c r="H38" s="5"/>
    </row>
    <row r="39" spans="2:8" x14ac:dyDescent="0.3">
      <c r="B39" s="8"/>
      <c r="C39" s="5"/>
      <c r="D39" s="5"/>
      <c r="F39" s="8"/>
      <c r="G39" s="5"/>
      <c r="H39" s="5"/>
    </row>
    <row r="40" spans="2:8" x14ac:dyDescent="0.3">
      <c r="B40" s="8"/>
      <c r="C40" s="5"/>
      <c r="D40" s="5"/>
      <c r="F40" s="8"/>
      <c r="G40" s="5"/>
      <c r="H40" s="5"/>
    </row>
    <row r="41" spans="2:8" x14ac:dyDescent="0.3">
      <c r="B41" s="8"/>
      <c r="C41" s="5"/>
      <c r="D41" s="5"/>
      <c r="F41" s="8"/>
      <c r="G41" s="5"/>
      <c r="H41" s="5"/>
    </row>
    <row r="42" spans="2:8" x14ac:dyDescent="0.3">
      <c r="B42" s="8"/>
      <c r="C42" s="5"/>
      <c r="D42" s="5"/>
      <c r="F42" s="8"/>
      <c r="G42" s="5"/>
      <c r="H42" s="5"/>
    </row>
    <row r="43" spans="2:8" x14ac:dyDescent="0.3">
      <c r="B43" s="8"/>
      <c r="C43" s="121"/>
      <c r="D43" s="5"/>
      <c r="F43" s="8"/>
      <c r="G43" s="5"/>
      <c r="H43" s="5"/>
    </row>
    <row r="44" spans="2:8" x14ac:dyDescent="0.3">
      <c r="B44" s="8"/>
      <c r="C44" s="121"/>
      <c r="D44" s="5"/>
    </row>
    <row r="45" spans="2:8" x14ac:dyDescent="0.3">
      <c r="B45" s="8"/>
      <c r="C45" s="5"/>
      <c r="D45" s="5"/>
      <c r="G45" s="77"/>
    </row>
    <row r="46" spans="2:8" x14ac:dyDescent="0.3">
      <c r="B46" s="8"/>
    </row>
    <row r="47" spans="2:8" x14ac:dyDescent="0.3">
      <c r="B47" s="8"/>
      <c r="D47" s="5"/>
    </row>
    <row r="48" spans="2:8" x14ac:dyDescent="0.3">
      <c r="B48" s="8"/>
      <c r="D48" s="5"/>
    </row>
    <row r="49" spans="2:5" ht="28.8" customHeight="1" x14ac:dyDescent="0.3">
      <c r="B49" s="175"/>
      <c r="C49" s="175"/>
      <c r="D49" s="175"/>
      <c r="E49" s="175"/>
    </row>
    <row r="50" spans="2:5" ht="33.6" customHeight="1" x14ac:dyDescent="0.3">
      <c r="B50" s="169"/>
      <c r="C50" s="169"/>
      <c r="D50" s="169"/>
      <c r="E50" s="169"/>
    </row>
    <row r="51" spans="2:5" ht="28.95" customHeight="1" x14ac:dyDescent="0.3">
      <c r="B51" s="169"/>
      <c r="C51" s="169"/>
      <c r="D51" s="169"/>
      <c r="E51" s="169"/>
    </row>
    <row r="52" spans="2:5" ht="46.2" customHeight="1" x14ac:dyDescent="0.3">
      <c r="B52" s="169"/>
      <c r="C52" s="170"/>
      <c r="D52" s="170"/>
      <c r="E52" s="170"/>
    </row>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91" spans="3:4" x14ac:dyDescent="0.3">
      <c r="C91" s="122"/>
      <c r="D91" s="122"/>
    </row>
    <row r="92" spans="3:4" x14ac:dyDescent="0.3">
      <c r="C92" s="122"/>
      <c r="D92" s="122"/>
    </row>
    <row r="93" spans="3:4" x14ac:dyDescent="0.3">
      <c r="C93" s="122"/>
      <c r="D93" s="122"/>
    </row>
    <row r="94" spans="3:4" x14ac:dyDescent="0.3">
      <c r="C94" s="122"/>
      <c r="D94" s="122"/>
    </row>
    <row r="95" spans="3:4" x14ac:dyDescent="0.3">
      <c r="C95" s="122"/>
      <c r="D95" s="122"/>
    </row>
    <row r="96" spans="3:4" x14ac:dyDescent="0.3">
      <c r="C96" s="122"/>
      <c r="D96" s="122"/>
    </row>
    <row r="97" spans="3:4" x14ac:dyDescent="0.3">
      <c r="C97" s="122"/>
      <c r="D97" s="122"/>
    </row>
    <row r="98" spans="3:4" x14ac:dyDescent="0.3">
      <c r="C98" s="122"/>
      <c r="D98" s="122"/>
    </row>
    <row r="99" spans="3:4" x14ac:dyDescent="0.3">
      <c r="C99" s="122"/>
      <c r="D99" s="122"/>
    </row>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sheetData>
  <mergeCells count="8">
    <mergeCell ref="B51:E51"/>
    <mergeCell ref="B52:E52"/>
    <mergeCell ref="B34:E34"/>
    <mergeCell ref="B35:E35"/>
    <mergeCell ref="B36:E36"/>
    <mergeCell ref="B37:E37"/>
    <mergeCell ref="B49:E49"/>
    <mergeCell ref="B50:E5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5EDF9DD8DBB143AE8CD71BDB6B0E3B" ma:contentTypeVersion="18" ma:contentTypeDescription="Create a new document." ma:contentTypeScope="" ma:versionID="29e83c9c007ff03ffdf65593944ef0e7">
  <xsd:schema xmlns:xsd="http://www.w3.org/2001/XMLSchema" xmlns:xs="http://www.w3.org/2001/XMLSchema" xmlns:p="http://schemas.microsoft.com/office/2006/metadata/properties" xmlns:ns2="7fc9ebc1-6786-4aad-aee1-fdcde6e01ff9" xmlns:ns3="fd7425d0-09b7-49b7-b351-1ad2162dc0d7" targetNamespace="http://schemas.microsoft.com/office/2006/metadata/properties" ma:root="true" ma:fieldsID="5242196f21c4b1173da9c30972e13841" ns2:_="" ns3:_="">
    <xsd:import namespace="7fc9ebc1-6786-4aad-aee1-fdcde6e01ff9"/>
    <xsd:import namespace="fd7425d0-09b7-49b7-b351-1ad2162dc0d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c9ebc1-6786-4aad-aee1-fdcde6e01f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7425d0-09b7-49b7-b351-1ad2162dc0d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0544d0c-2e96-4949-8e6e-e90d9b14e1b3}" ma:internalName="TaxCatchAll" ma:showField="CatchAllData" ma:web="fd7425d0-09b7-49b7-b351-1ad2162dc0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A060D2-DDD9-470D-91F7-6D5512C229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c9ebc1-6786-4aad-aee1-fdcde6e01ff9"/>
    <ds:schemaRef ds:uri="fd7425d0-09b7-49b7-b351-1ad2162dc0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FA3BAF-98BE-43E3-ACB8-A71528BC7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Methodology</vt:lpstr>
      <vt:lpstr>Notes</vt:lpstr>
      <vt:lpstr>Ethnicity &gt;&gt;&gt;</vt:lpstr>
      <vt:lpstr>Participation</vt:lpstr>
      <vt:lpstr>Progression</vt:lpstr>
      <vt:lpstr>Supp. data</vt:lpstr>
      <vt:lpstr>Intersectional &gt;&gt;&gt;</vt:lpstr>
      <vt:lpstr>Methodology (2)</vt:lpstr>
      <vt:lpstr>Disability x ethnicity</vt:lpstr>
      <vt:lpstr>Gender x ethnicity</vt:lpstr>
      <vt:lpstr>Industry x ethnicity</vt:lpstr>
      <vt:lpstr>Supp. data (2)</vt:lpstr>
      <vt:lpstr>UK &gt;&gt;&gt;</vt:lpstr>
      <vt:lpstr>Participation (UK)</vt:lpstr>
      <vt:lpstr>Progression (UK)</vt:lpstr>
      <vt:lpstr>Supp. data (UK)</vt:lpstr>
    </vt:vector>
  </TitlesOfParts>
  <Manager/>
  <Company>BIS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White Holly (Innovation)</dc:creator>
  <cp:keywords/>
  <dc:description/>
  <cp:lastModifiedBy>Nick Jacob</cp:lastModifiedBy>
  <cp:revision/>
  <dcterms:created xsi:type="dcterms:W3CDTF">2016-03-18T16:01:07Z</dcterms:created>
  <dcterms:modified xsi:type="dcterms:W3CDTF">2025-10-23T06:15:49Z</dcterms:modified>
  <cp:category/>
  <cp:contentStatus/>
</cp:coreProperties>
</file>